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120" windowWidth="14115" windowHeight="8670" firstSheet="3" activeTab="3"/>
  </bookViews>
  <sheets>
    <sheet name="Sheet1" sheetId="1" r:id="rId1"/>
    <sheet name="PRIJAVE" sheetId="2" r:id="rId2"/>
    <sheet name="KATEGORIJE" sheetId="3" r:id="rId3"/>
    <sheet name="PH aps glavna APSOLUTNO" sheetId="5" r:id="rId4"/>
    <sheet name="PH aps glavna KATEGORIJE" sheetId="8" r:id="rId5"/>
    <sheet name="PH aps glavna UKUPNO MŽ" sheetId="9" r:id="rId6"/>
    <sheet name="PH aps dječja APSOLUTNO" sheetId="11" r:id="rId7"/>
    <sheet name="PH aps dječja UKUPNO MŽ" sheetId="12" r:id="rId8"/>
    <sheet name="PH aps dječja KATEGORIJE" sheetId="13" r:id="rId9"/>
  </sheets>
  <definedNames>
    <definedName name="_xlnm.Print_Area" localSheetId="6">'PH aps dječja APSOLUTNO'!$A$1:$G$27</definedName>
    <definedName name="_xlnm.Print_Area" localSheetId="8">'PH aps dječja KATEGORIJE'!$A$1:$G$27</definedName>
    <definedName name="_xlnm.Print_Area" localSheetId="7">'PH aps dječja UKUPNO MŽ'!$A$1:$G$27</definedName>
    <definedName name="_xlnm.Print_Area" localSheetId="3">'PH aps glavna APSOLUTNO'!$A$5:$G$63</definedName>
    <definedName name="_xlnm.Print_Area" localSheetId="4">'PH aps glavna KATEGORIJE'!$A$5:$G$63</definedName>
    <definedName name="_xlnm.Print_Area" localSheetId="5">'PH aps glavna UKUPNO MŽ'!$A$5:$G$63</definedName>
    <definedName name="_xlnm.Print_Area" localSheetId="0">Sheet1!$A$1:$S$112</definedName>
    <definedName name="_xlnm.Print_Titles" localSheetId="3">'PH aps glavna APSOLUTNO'!$5:$9</definedName>
    <definedName name="_xlnm.Print_Titles" localSheetId="4">'PH aps glavna KATEGORIJE'!$5:$9</definedName>
    <definedName name="_xlnm.Print_Titles" localSheetId="5">'PH aps glavna UKUPNO MŽ'!$5:$9</definedName>
  </definedNames>
  <calcPr calcId="144525"/>
</workbook>
</file>

<file path=xl/calcChain.xml><?xml version="1.0" encoding="utf-8"?>
<calcChain xmlns="http://schemas.openxmlformats.org/spreadsheetml/2006/main">
  <c r="F23" i="13" l="1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D18" i="13"/>
  <c r="F27" i="13"/>
  <c r="E27" i="13"/>
  <c r="D27" i="13"/>
  <c r="C27" i="13"/>
  <c r="F26" i="13"/>
  <c r="E26" i="13"/>
  <c r="D26" i="13"/>
  <c r="C26" i="13"/>
  <c r="F17" i="13"/>
  <c r="E17" i="13"/>
  <c r="D17" i="13"/>
  <c r="C17" i="13"/>
  <c r="F16" i="13"/>
  <c r="E16" i="13"/>
  <c r="D16" i="13"/>
  <c r="C16" i="13"/>
  <c r="F25" i="13"/>
  <c r="E25" i="13"/>
  <c r="D25" i="13"/>
  <c r="C25" i="13"/>
  <c r="F24" i="13"/>
  <c r="E24" i="13"/>
  <c r="D24" i="13"/>
  <c r="C24" i="13"/>
  <c r="F11" i="13"/>
  <c r="E11" i="13"/>
  <c r="D11" i="13"/>
  <c r="C11" i="13"/>
  <c r="F10" i="13"/>
  <c r="E10" i="13"/>
  <c r="D10" i="13"/>
  <c r="C10" i="13"/>
  <c r="F9" i="13"/>
  <c r="E9" i="13"/>
  <c r="D9" i="13"/>
  <c r="C9" i="13"/>
  <c r="F15" i="13"/>
  <c r="E15" i="13"/>
  <c r="D15" i="13"/>
  <c r="C15" i="13"/>
  <c r="F8" i="13"/>
  <c r="E8" i="13"/>
  <c r="D8" i="13"/>
  <c r="C8" i="13"/>
  <c r="F7" i="13"/>
  <c r="E7" i="13"/>
  <c r="D7" i="13"/>
  <c r="C7" i="13"/>
  <c r="F6" i="13"/>
  <c r="E6" i="13"/>
  <c r="D6" i="13"/>
  <c r="C6" i="13"/>
  <c r="F14" i="13"/>
  <c r="E14" i="13"/>
  <c r="D14" i="13"/>
  <c r="C14" i="13"/>
  <c r="F27" i="12"/>
  <c r="E27" i="12"/>
  <c r="D27" i="12"/>
  <c r="C27" i="12"/>
  <c r="F26" i="12"/>
  <c r="E26" i="12"/>
  <c r="D26" i="12"/>
  <c r="C26" i="12"/>
  <c r="F25" i="12"/>
  <c r="E25" i="12"/>
  <c r="D25" i="12"/>
  <c r="C25" i="12"/>
  <c r="F13" i="12"/>
  <c r="E13" i="12"/>
  <c r="D13" i="12"/>
  <c r="C13" i="12"/>
  <c r="F24" i="12"/>
  <c r="E24" i="12"/>
  <c r="D24" i="12"/>
  <c r="C24" i="12"/>
  <c r="F23" i="12"/>
  <c r="E23" i="12"/>
  <c r="D23" i="12"/>
  <c r="C23" i="12"/>
  <c r="F12" i="12"/>
  <c r="E12" i="12"/>
  <c r="D12" i="12"/>
  <c r="C12" i="12"/>
  <c r="F11" i="12"/>
  <c r="E11" i="12"/>
  <c r="D11" i="12"/>
  <c r="C11" i="12"/>
  <c r="D22" i="12"/>
  <c r="F10" i="12"/>
  <c r="E10" i="12"/>
  <c r="D10" i="12"/>
  <c r="C10" i="12"/>
  <c r="F21" i="12"/>
  <c r="E21" i="12"/>
  <c r="D21" i="12"/>
  <c r="C21" i="12"/>
  <c r="F20" i="12"/>
  <c r="E20" i="12"/>
  <c r="D20" i="12"/>
  <c r="C20" i="12"/>
  <c r="F9" i="12"/>
  <c r="E9" i="12"/>
  <c r="D9" i="12"/>
  <c r="C9" i="12"/>
  <c r="F19" i="12"/>
  <c r="E19" i="12"/>
  <c r="D19" i="12"/>
  <c r="C19" i="12"/>
  <c r="F18" i="12"/>
  <c r="E18" i="12"/>
  <c r="D18" i="12"/>
  <c r="C18" i="12"/>
  <c r="F8" i="12"/>
  <c r="E8" i="12"/>
  <c r="D8" i="12"/>
  <c r="C8" i="12"/>
  <c r="F17" i="12"/>
  <c r="E17" i="12"/>
  <c r="D17" i="12"/>
  <c r="C17" i="12"/>
  <c r="F7" i="12"/>
  <c r="E7" i="12"/>
  <c r="D7" i="12"/>
  <c r="C7" i="12"/>
  <c r="F16" i="12"/>
  <c r="E16" i="12"/>
  <c r="D16" i="12"/>
  <c r="C16" i="12"/>
  <c r="F6" i="12"/>
  <c r="E6" i="12"/>
  <c r="D6" i="12"/>
  <c r="C6" i="12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D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47" i="9"/>
  <c r="E47" i="9"/>
  <c r="D47" i="9"/>
  <c r="C47" i="9"/>
  <c r="F46" i="9"/>
  <c r="E46" i="9"/>
  <c r="D46" i="9"/>
  <c r="C46" i="9"/>
  <c r="F63" i="9"/>
  <c r="E63" i="9"/>
  <c r="D63" i="9"/>
  <c r="C63" i="9"/>
  <c r="F62" i="9"/>
  <c r="E62" i="9"/>
  <c r="D62" i="9"/>
  <c r="C62" i="9"/>
  <c r="F45" i="9"/>
  <c r="E45" i="9"/>
  <c r="D45" i="9"/>
  <c r="C45" i="9"/>
  <c r="F44" i="9"/>
  <c r="E44" i="9"/>
  <c r="D44" i="9"/>
  <c r="C44" i="9"/>
  <c r="F61" i="9"/>
  <c r="E61" i="9"/>
  <c r="D61" i="9"/>
  <c r="C61" i="9"/>
  <c r="F43" i="9"/>
  <c r="E43" i="9"/>
  <c r="D43" i="9"/>
  <c r="C43" i="9"/>
  <c r="F60" i="9"/>
  <c r="E60" i="9"/>
  <c r="D60" i="9"/>
  <c r="C60" i="9"/>
  <c r="F42" i="9"/>
  <c r="E42" i="9"/>
  <c r="D42" i="9"/>
  <c r="C42" i="9"/>
  <c r="F59" i="9"/>
  <c r="E59" i="9"/>
  <c r="D59" i="9"/>
  <c r="C59" i="9"/>
  <c r="F41" i="9"/>
  <c r="E41" i="9"/>
  <c r="D41" i="9"/>
  <c r="C41" i="9"/>
  <c r="F58" i="9"/>
  <c r="E58" i="9"/>
  <c r="D58" i="9"/>
  <c r="C58" i="9"/>
  <c r="F40" i="9"/>
  <c r="E40" i="9"/>
  <c r="D40" i="9"/>
  <c r="C40" i="9"/>
  <c r="F57" i="9"/>
  <c r="E57" i="9"/>
  <c r="D57" i="9"/>
  <c r="C57" i="9"/>
  <c r="F39" i="9"/>
  <c r="E39" i="9"/>
  <c r="D39" i="9"/>
  <c r="C39" i="9"/>
  <c r="F38" i="9"/>
  <c r="E38" i="9"/>
  <c r="D38" i="9"/>
  <c r="C38" i="9"/>
  <c r="F56" i="9"/>
  <c r="E56" i="9"/>
  <c r="D56" i="9"/>
  <c r="C56" i="9"/>
  <c r="F37" i="9"/>
  <c r="E37" i="9"/>
  <c r="D37" i="9"/>
  <c r="C37" i="9"/>
  <c r="F55" i="9"/>
  <c r="E55" i="9"/>
  <c r="D55" i="9"/>
  <c r="C55" i="9"/>
  <c r="F36" i="9"/>
  <c r="E36" i="9"/>
  <c r="D36" i="9"/>
  <c r="C36" i="9"/>
  <c r="F35" i="9"/>
  <c r="E35" i="9"/>
  <c r="D35" i="9"/>
  <c r="C35" i="9"/>
  <c r="F54" i="9"/>
  <c r="E54" i="9"/>
  <c r="D54" i="9"/>
  <c r="C54" i="9"/>
  <c r="F34" i="9"/>
  <c r="E34" i="9"/>
  <c r="D34" i="9"/>
  <c r="C34" i="9"/>
  <c r="F33" i="9"/>
  <c r="E33" i="9"/>
  <c r="D33" i="9"/>
  <c r="C33" i="9"/>
  <c r="F53" i="9"/>
  <c r="E53" i="9"/>
  <c r="D53" i="9"/>
  <c r="C53" i="9"/>
  <c r="F52" i="9"/>
  <c r="E52" i="9"/>
  <c r="D52" i="9"/>
  <c r="C52" i="9"/>
  <c r="F51" i="9"/>
  <c r="E51" i="9"/>
  <c r="D51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50" i="9"/>
  <c r="E50" i="9"/>
  <c r="D50" i="9"/>
  <c r="C50" i="9"/>
  <c r="F26" i="9"/>
  <c r="E26" i="9"/>
  <c r="D26" i="9"/>
  <c r="C26" i="9"/>
  <c r="F49" i="9"/>
  <c r="E49" i="9"/>
  <c r="D49" i="9"/>
  <c r="C49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D15" i="9"/>
  <c r="C15" i="9"/>
  <c r="F14" i="9"/>
  <c r="E14" i="9"/>
  <c r="D14" i="9"/>
  <c r="C14" i="9"/>
  <c r="F48" i="9"/>
  <c r="E48" i="9"/>
  <c r="D48" i="9"/>
  <c r="C48" i="9"/>
  <c r="F13" i="9"/>
  <c r="E13" i="9"/>
  <c r="D13" i="9"/>
  <c r="C13" i="9"/>
  <c r="F12" i="9"/>
  <c r="E12" i="9"/>
  <c r="D12" i="9"/>
  <c r="C12" i="9"/>
  <c r="F11" i="9"/>
  <c r="E11" i="9"/>
  <c r="D11" i="9"/>
  <c r="C11" i="9"/>
  <c r="F10" i="9"/>
  <c r="E10" i="9"/>
  <c r="D10" i="9"/>
  <c r="C10" i="9"/>
  <c r="F47" i="8"/>
  <c r="E47" i="8"/>
  <c r="D47" i="8"/>
  <c r="C47" i="8"/>
  <c r="F16" i="8"/>
  <c r="E16" i="8"/>
  <c r="D16" i="8"/>
  <c r="C16" i="8"/>
  <c r="F48" i="8"/>
  <c r="E48" i="8"/>
  <c r="D48" i="8"/>
  <c r="C48" i="8"/>
  <c r="F54" i="8"/>
  <c r="E54" i="8"/>
  <c r="D54" i="8"/>
  <c r="C54" i="8"/>
  <c r="F15" i="8"/>
  <c r="E15" i="8"/>
  <c r="D15" i="8"/>
  <c r="C15" i="8"/>
  <c r="F32" i="8"/>
  <c r="E32" i="8"/>
  <c r="D32" i="8"/>
  <c r="C32" i="8"/>
  <c r="F63" i="8"/>
  <c r="E63" i="8"/>
  <c r="D63" i="8"/>
  <c r="C63" i="8"/>
  <c r="F14" i="8"/>
  <c r="E14" i="8"/>
  <c r="D14" i="8"/>
  <c r="C14" i="8"/>
  <c r="F62" i="8"/>
  <c r="E62" i="8"/>
  <c r="D62" i="8"/>
  <c r="C62" i="8"/>
  <c r="F13" i="8"/>
  <c r="E13" i="8"/>
  <c r="D13" i="8"/>
  <c r="C13" i="8"/>
  <c r="F61" i="8"/>
  <c r="E61" i="8"/>
  <c r="D61" i="8"/>
  <c r="C61" i="8"/>
  <c r="F25" i="8"/>
  <c r="E25" i="8"/>
  <c r="D25" i="8"/>
  <c r="C25" i="8"/>
  <c r="F57" i="8"/>
  <c r="E57" i="8"/>
  <c r="D57" i="8"/>
  <c r="C57" i="8"/>
  <c r="F12" i="8"/>
  <c r="E12" i="8"/>
  <c r="D12" i="8"/>
  <c r="C12" i="8"/>
  <c r="F60" i="8"/>
  <c r="E60" i="8"/>
  <c r="D60" i="8"/>
  <c r="C60" i="8"/>
  <c r="F11" i="8"/>
  <c r="E11" i="8"/>
  <c r="D11" i="8"/>
  <c r="C11" i="8"/>
  <c r="F24" i="8"/>
  <c r="E24" i="8"/>
  <c r="D24" i="8"/>
  <c r="C24" i="8"/>
  <c r="F59" i="8"/>
  <c r="E59" i="8"/>
  <c r="D59" i="8"/>
  <c r="C59" i="8"/>
  <c r="F18" i="8"/>
  <c r="E18" i="8"/>
  <c r="D18" i="8"/>
  <c r="C18" i="8"/>
  <c r="F53" i="8"/>
  <c r="E53" i="8"/>
  <c r="D53" i="8"/>
  <c r="C53" i="8"/>
  <c r="F46" i="8"/>
  <c r="E46" i="8"/>
  <c r="D46" i="8"/>
  <c r="C46" i="8"/>
  <c r="F45" i="8"/>
  <c r="E45" i="8"/>
  <c r="D45" i="8"/>
  <c r="C45" i="8"/>
  <c r="F56" i="8"/>
  <c r="E56" i="8"/>
  <c r="D56" i="8"/>
  <c r="C56" i="8"/>
  <c r="F23" i="8"/>
  <c r="E23" i="8"/>
  <c r="D23" i="8"/>
  <c r="C23" i="8"/>
  <c r="F44" i="8"/>
  <c r="E44" i="8"/>
  <c r="D44" i="8"/>
  <c r="C44" i="8"/>
  <c r="F50" i="8"/>
  <c r="E50" i="8"/>
  <c r="D50" i="8"/>
  <c r="C50" i="8"/>
  <c r="F52" i="8"/>
  <c r="E52" i="8"/>
  <c r="D52" i="8"/>
  <c r="C52" i="8"/>
  <c r="F58" i="8"/>
  <c r="E58" i="8"/>
  <c r="D58" i="8"/>
  <c r="F43" i="8"/>
  <c r="E43" i="8"/>
  <c r="D43" i="8"/>
  <c r="C43" i="8"/>
  <c r="F42" i="8"/>
  <c r="E42" i="8"/>
  <c r="D42" i="8"/>
  <c r="C42" i="8"/>
  <c r="F41" i="8"/>
  <c r="E41" i="8"/>
  <c r="D41" i="8"/>
  <c r="C41" i="8"/>
  <c r="F37" i="8"/>
  <c r="E37" i="8"/>
  <c r="D37" i="8"/>
  <c r="C37" i="8"/>
  <c r="F22" i="8"/>
  <c r="E22" i="8"/>
  <c r="D22" i="8"/>
  <c r="C22" i="8"/>
  <c r="F36" i="8"/>
  <c r="E36" i="8"/>
  <c r="D36" i="8"/>
  <c r="C36" i="8"/>
  <c r="F49" i="8"/>
  <c r="E49" i="8"/>
  <c r="D49" i="8"/>
  <c r="C49" i="8"/>
  <c r="F10" i="8"/>
  <c r="E10" i="8"/>
  <c r="D10" i="8"/>
  <c r="C10" i="8"/>
  <c r="F51" i="8"/>
  <c r="E51" i="8"/>
  <c r="D51" i="8"/>
  <c r="C51" i="8"/>
  <c r="F31" i="8"/>
  <c r="E31" i="8"/>
  <c r="D31" i="8"/>
  <c r="C31" i="8"/>
  <c r="F40" i="8"/>
  <c r="E40" i="8"/>
  <c r="D40" i="8"/>
  <c r="C40" i="8"/>
  <c r="F35" i="8"/>
  <c r="E35" i="8"/>
  <c r="D35" i="8"/>
  <c r="C35" i="8"/>
  <c r="F39" i="8"/>
  <c r="E39" i="8"/>
  <c r="D39" i="8"/>
  <c r="C39" i="8"/>
  <c r="F30" i="8"/>
  <c r="E30" i="8"/>
  <c r="D30" i="8"/>
  <c r="C30" i="8"/>
  <c r="F21" i="8"/>
  <c r="E21" i="8"/>
  <c r="D21" i="8"/>
  <c r="C21" i="8"/>
  <c r="F38" i="8"/>
  <c r="E38" i="8"/>
  <c r="D38" i="8"/>
  <c r="C38" i="8"/>
  <c r="F34" i="8"/>
  <c r="E34" i="8"/>
  <c r="D34" i="8"/>
  <c r="C34" i="8"/>
  <c r="F20" i="8"/>
  <c r="E20" i="8"/>
  <c r="D20" i="8"/>
  <c r="C20" i="8"/>
  <c r="F29" i="8"/>
  <c r="E29" i="8"/>
  <c r="D29" i="8"/>
  <c r="C29" i="8"/>
  <c r="F17" i="8"/>
  <c r="D17" i="8"/>
  <c r="C17" i="8"/>
  <c r="F28" i="8"/>
  <c r="E28" i="8"/>
  <c r="D28" i="8"/>
  <c r="C28" i="8"/>
  <c r="F55" i="8"/>
  <c r="E55" i="8"/>
  <c r="D55" i="8"/>
  <c r="C55" i="8"/>
  <c r="F27" i="8"/>
  <c r="E27" i="8"/>
  <c r="D27" i="8"/>
  <c r="C27" i="8"/>
  <c r="F33" i="8"/>
  <c r="E33" i="8"/>
  <c r="D33" i="8"/>
  <c r="C33" i="8"/>
  <c r="F26" i="8"/>
  <c r="E26" i="8"/>
  <c r="D26" i="8"/>
  <c r="C26" i="8"/>
  <c r="F19" i="8"/>
  <c r="E19" i="8"/>
  <c r="D19" i="8"/>
  <c r="C19" i="8"/>
  <c r="D63" i="5"/>
  <c r="F63" i="5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I85" i="1"/>
  <c r="I78" i="1"/>
  <c r="B3" i="2" l="1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C2" i="2"/>
  <c r="B2" i="2"/>
  <c r="I94" i="1"/>
  <c r="I93" i="1"/>
  <c r="I22" i="1"/>
  <c r="I58" i="1"/>
  <c r="I34" i="1"/>
  <c r="I41" i="1"/>
  <c r="I32" i="1"/>
  <c r="I5" i="1"/>
  <c r="I23" i="1"/>
  <c r="I27" i="1"/>
  <c r="I55" i="1"/>
  <c r="I21" i="1"/>
  <c r="I45" i="1"/>
  <c r="I20" i="1"/>
  <c r="I33" i="1"/>
  <c r="I63" i="1"/>
  <c r="I36" i="1"/>
  <c r="I42" i="1"/>
  <c r="I28" i="1"/>
  <c r="I18" i="1"/>
  <c r="I90" i="1"/>
  <c r="I4" i="1"/>
  <c r="I64" i="1"/>
  <c r="I48" i="1"/>
  <c r="I44" i="1"/>
  <c r="I59" i="1"/>
  <c r="I88" i="1"/>
  <c r="I87" i="1"/>
  <c r="I74" i="1"/>
  <c r="I38" i="1"/>
  <c r="I86" i="1"/>
  <c r="I19" i="1"/>
  <c r="I84" i="1"/>
  <c r="I47" i="1"/>
  <c r="I53" i="1"/>
  <c r="I54" i="1"/>
  <c r="I12" i="1"/>
  <c r="I82" i="1"/>
  <c r="I49" i="1"/>
  <c r="I62" i="1"/>
  <c r="I81" i="1"/>
  <c r="I80" i="1"/>
  <c r="I79" i="1"/>
  <c r="I8" i="1"/>
  <c r="I39" i="1"/>
  <c r="I46" i="1"/>
  <c r="I35" i="1"/>
  <c r="I29" i="1"/>
  <c r="I57" i="1"/>
  <c r="I6" i="1"/>
  <c r="I2" i="1"/>
  <c r="I24" i="1"/>
  <c r="I92" i="1"/>
  <c r="I25" i="1"/>
  <c r="I13" i="1"/>
  <c r="I15" i="1"/>
  <c r="I7" i="1"/>
  <c r="I61" i="1"/>
  <c r="I16" i="1"/>
  <c r="I11" i="1"/>
  <c r="I56" i="1"/>
  <c r="I17" i="1"/>
  <c r="I37" i="1"/>
  <c r="I77" i="1"/>
  <c r="I76" i="1"/>
  <c r="I75" i="1"/>
  <c r="I73" i="1"/>
  <c r="I72" i="1"/>
  <c r="I71" i="1"/>
  <c r="I70" i="1"/>
  <c r="I69" i="1"/>
  <c r="I68" i="1"/>
  <c r="I67" i="1"/>
  <c r="I66" i="1"/>
  <c r="I10" i="1"/>
  <c r="I9" i="1"/>
  <c r="I26" i="1"/>
  <c r="I65" i="1"/>
  <c r="I51" i="1"/>
  <c r="I50" i="1"/>
  <c r="I60" i="1"/>
  <c r="I91" i="1"/>
  <c r="I43" i="1"/>
  <c r="I40" i="1"/>
  <c r="I3" i="1"/>
  <c r="I14" i="1"/>
  <c r="I30" i="1"/>
  <c r="I31" i="1"/>
  <c r="I89" i="1"/>
  <c r="I52" i="1"/>
  <c r="P94" i="1"/>
  <c r="P93" i="1"/>
  <c r="P22" i="1"/>
  <c r="P58" i="1"/>
  <c r="P34" i="1"/>
  <c r="P41" i="1"/>
  <c r="P32" i="1"/>
  <c r="P5" i="1"/>
  <c r="P23" i="1"/>
  <c r="P27" i="1"/>
  <c r="P55" i="1"/>
  <c r="P21" i="1"/>
  <c r="P45" i="1"/>
  <c r="P20" i="1"/>
  <c r="P33" i="1"/>
  <c r="P63" i="1"/>
  <c r="P36" i="1"/>
  <c r="P42" i="1"/>
  <c r="P28" i="1"/>
  <c r="P18" i="1"/>
  <c r="P90" i="1"/>
  <c r="P4" i="1"/>
  <c r="P64" i="1"/>
  <c r="P48" i="1"/>
  <c r="P44" i="1"/>
  <c r="P59" i="1"/>
  <c r="P88" i="1"/>
  <c r="P87" i="1"/>
  <c r="P74" i="1"/>
  <c r="P38" i="1"/>
  <c r="P86" i="1"/>
  <c r="P19" i="1"/>
  <c r="P85" i="1"/>
  <c r="P84" i="1"/>
  <c r="P47" i="1"/>
  <c r="P53" i="1"/>
  <c r="P54" i="1"/>
  <c r="P78" i="1"/>
  <c r="P12" i="1"/>
  <c r="P83" i="1"/>
  <c r="P82" i="1"/>
  <c r="P49" i="1"/>
  <c r="P62" i="1"/>
  <c r="P81" i="1"/>
  <c r="P80" i="1"/>
  <c r="P79" i="1"/>
  <c r="P8" i="1"/>
  <c r="P39" i="1"/>
  <c r="P46" i="1"/>
  <c r="P35" i="1"/>
  <c r="P29" i="1"/>
  <c r="P57" i="1"/>
  <c r="P6" i="1"/>
  <c r="P2" i="1"/>
  <c r="P24" i="1"/>
  <c r="P92" i="1"/>
  <c r="P25" i="1"/>
  <c r="P13" i="1"/>
  <c r="P15" i="1"/>
  <c r="P7" i="1"/>
  <c r="P61" i="1"/>
  <c r="P16" i="1"/>
  <c r="P11" i="1"/>
  <c r="P56" i="1"/>
  <c r="P17" i="1"/>
  <c r="P37" i="1"/>
  <c r="P77" i="1"/>
  <c r="P76" i="1"/>
  <c r="P75" i="1"/>
  <c r="P73" i="1"/>
  <c r="P72" i="1"/>
  <c r="P71" i="1"/>
  <c r="P70" i="1"/>
  <c r="P69" i="1"/>
  <c r="P68" i="1"/>
  <c r="P67" i="1"/>
  <c r="P66" i="1"/>
  <c r="P10" i="1"/>
  <c r="P9" i="1"/>
  <c r="P26" i="1"/>
  <c r="P65" i="1"/>
  <c r="P51" i="1"/>
  <c r="P50" i="1"/>
  <c r="P60" i="1"/>
  <c r="P91" i="1"/>
  <c r="P43" i="1"/>
  <c r="P40" i="1"/>
  <c r="P3" i="1"/>
  <c r="P14" i="1"/>
  <c r="P30" i="1"/>
  <c r="P31" i="1"/>
  <c r="P89" i="1"/>
  <c r="P52" i="1"/>
  <c r="Q52" i="1" s="1"/>
  <c r="R52" i="1" s="1"/>
  <c r="D84" i="1" l="1"/>
  <c r="C84" i="1"/>
  <c r="D62" i="5"/>
  <c r="F62" i="5"/>
  <c r="D61" i="5"/>
  <c r="F61" i="5"/>
  <c r="D60" i="5"/>
  <c r="F60" i="5"/>
  <c r="D59" i="5"/>
  <c r="F59" i="5"/>
  <c r="B84" i="1" l="1"/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43" i="1" l="1"/>
  <c r="D92" i="1"/>
  <c r="D85" i="1"/>
  <c r="D24" i="1"/>
  <c r="D70" i="1"/>
  <c r="D89" i="1"/>
  <c r="D2" i="1"/>
  <c r="D91" i="1"/>
  <c r="D17" i="1"/>
  <c r="D71" i="1"/>
  <c r="D6" i="1"/>
  <c r="D57" i="1"/>
  <c r="D29" i="1"/>
  <c r="D35" i="1"/>
  <c r="D25" i="1"/>
  <c r="D11" i="1"/>
  <c r="D59" i="1"/>
  <c r="D46" i="1"/>
  <c r="D39" i="1"/>
  <c r="D47" i="1"/>
  <c r="D66" i="1"/>
  <c r="D13" i="1"/>
  <c r="D10" i="1"/>
  <c r="D75" i="1"/>
  <c r="D79" i="1"/>
  <c r="D8" i="1"/>
  <c r="D3" i="1"/>
  <c r="D60" i="1"/>
  <c r="D73" i="1"/>
  <c r="D56" i="1"/>
  <c r="D19" i="1"/>
  <c r="D67" i="1"/>
  <c r="D80" i="1"/>
  <c r="D16" i="1"/>
  <c r="D81" i="1"/>
  <c r="D52" i="1"/>
  <c r="D31" i="1"/>
  <c r="D54" i="1"/>
  <c r="D37" i="1"/>
  <c r="D62" i="1"/>
  <c r="D78" i="1"/>
  <c r="D51" i="1"/>
  <c r="D69" i="1"/>
  <c r="D61" i="1"/>
  <c r="D49" i="1"/>
  <c r="D87" i="1"/>
  <c r="D82" i="1"/>
  <c r="D83" i="1"/>
  <c r="D12" i="1"/>
  <c r="D53" i="1"/>
  <c r="D14" i="1"/>
  <c r="D72" i="1"/>
  <c r="D50" i="1"/>
  <c r="D30" i="1"/>
  <c r="D15" i="1"/>
  <c r="D74" i="1"/>
  <c r="D9" i="1"/>
  <c r="D40" i="1"/>
  <c r="D7" i="1"/>
  <c r="D65" i="1"/>
  <c r="D77" i="1"/>
  <c r="D76" i="1"/>
  <c r="D26" i="1"/>
  <c r="D44" i="1"/>
  <c r="D86" i="1"/>
  <c r="D38" i="1"/>
  <c r="D88" i="1"/>
  <c r="D68" i="1"/>
  <c r="D48" i="1"/>
  <c r="D64" i="1"/>
  <c r="D4" i="1"/>
  <c r="D90" i="1"/>
  <c r="D18" i="1"/>
  <c r="D28" i="1"/>
  <c r="D42" i="1"/>
  <c r="D36" i="1"/>
  <c r="D63" i="1"/>
  <c r="D33" i="1"/>
  <c r="D20" i="1"/>
  <c r="D45" i="1"/>
  <c r="D21" i="1"/>
  <c r="D55" i="1"/>
  <c r="D27" i="1"/>
  <c r="D23" i="1"/>
  <c r="D5" i="1"/>
  <c r="D32" i="1"/>
  <c r="D41" i="1"/>
  <c r="D34" i="1"/>
  <c r="D58" i="1"/>
  <c r="D2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C43" i="1"/>
  <c r="C92" i="1"/>
  <c r="C85" i="1"/>
  <c r="C24" i="1"/>
  <c r="C70" i="1"/>
  <c r="C89" i="1"/>
  <c r="C2" i="1"/>
  <c r="C91" i="1"/>
  <c r="C17" i="1"/>
  <c r="C71" i="1"/>
  <c r="C6" i="1"/>
  <c r="C57" i="1"/>
  <c r="C29" i="1"/>
  <c r="C35" i="1"/>
  <c r="C25" i="1"/>
  <c r="C11" i="1"/>
  <c r="C59" i="1"/>
  <c r="C46" i="1"/>
  <c r="C39" i="1"/>
  <c r="C47" i="1"/>
  <c r="C66" i="1"/>
  <c r="C13" i="1"/>
  <c r="C10" i="1"/>
  <c r="C75" i="1"/>
  <c r="C79" i="1"/>
  <c r="C8" i="1"/>
  <c r="C3" i="1"/>
  <c r="C60" i="1"/>
  <c r="C73" i="1"/>
  <c r="C56" i="1"/>
  <c r="C19" i="1"/>
  <c r="C67" i="1"/>
  <c r="C80" i="1"/>
  <c r="C16" i="1"/>
  <c r="C81" i="1"/>
  <c r="C52" i="1"/>
  <c r="C31" i="1"/>
  <c r="C54" i="1"/>
  <c r="C37" i="1"/>
  <c r="C62" i="1"/>
  <c r="C78" i="1"/>
  <c r="C51" i="1"/>
  <c r="C69" i="1"/>
  <c r="C61" i="1"/>
  <c r="C49" i="1"/>
  <c r="C87" i="1"/>
  <c r="C82" i="1"/>
  <c r="C83" i="1"/>
  <c r="C12" i="1"/>
  <c r="C53" i="1"/>
  <c r="C14" i="1"/>
  <c r="C72" i="1"/>
  <c r="C50" i="1"/>
  <c r="C30" i="1"/>
  <c r="C15" i="1"/>
  <c r="C74" i="1"/>
  <c r="C9" i="1"/>
  <c r="C40" i="1"/>
  <c r="C7" i="1"/>
  <c r="C65" i="1"/>
  <c r="C77" i="1"/>
  <c r="C76" i="1"/>
  <c r="C26" i="1"/>
  <c r="C44" i="1"/>
  <c r="C86" i="1"/>
  <c r="C38" i="1"/>
  <c r="C88" i="1"/>
  <c r="C68" i="1"/>
  <c r="C48" i="1"/>
  <c r="C64" i="1"/>
  <c r="C4" i="1"/>
  <c r="C90" i="1"/>
  <c r="C18" i="1"/>
  <c r="C28" i="1"/>
  <c r="C42" i="1"/>
  <c r="C36" i="1"/>
  <c r="C63" i="1"/>
  <c r="C33" i="1"/>
  <c r="C20" i="1"/>
  <c r="C45" i="1"/>
  <c r="C21" i="1"/>
  <c r="C55" i="1"/>
  <c r="C27" i="1"/>
  <c r="C23" i="1"/>
  <c r="C5" i="1"/>
  <c r="C32" i="1"/>
  <c r="C41" i="1"/>
  <c r="C34" i="1"/>
  <c r="C58" i="1"/>
  <c r="C2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Q82" i="1"/>
  <c r="R82" i="1" s="1"/>
  <c r="S82" i="1" s="1"/>
  <c r="Q83" i="1"/>
  <c r="R83" i="1" s="1"/>
  <c r="S83" i="1" s="1"/>
  <c r="Q12" i="1"/>
  <c r="R12" i="1" s="1"/>
  <c r="S12" i="1" s="1"/>
  <c r="Q53" i="1"/>
  <c r="R53" i="1" s="1"/>
  <c r="S53" i="1" s="1"/>
  <c r="Q14" i="1"/>
  <c r="R14" i="1" s="1"/>
  <c r="S14" i="1" s="1"/>
  <c r="Q72" i="1"/>
  <c r="R72" i="1" s="1"/>
  <c r="S72" i="1" s="1"/>
  <c r="Q50" i="1"/>
  <c r="R50" i="1" s="1"/>
  <c r="S50" i="1" s="1"/>
  <c r="Q30" i="1"/>
  <c r="R30" i="1" s="1"/>
  <c r="S30" i="1" s="1"/>
  <c r="Q15" i="1"/>
  <c r="R15" i="1" s="1"/>
  <c r="S15" i="1" s="1"/>
  <c r="Q74" i="1"/>
  <c r="R74" i="1" s="1"/>
  <c r="S74" i="1" s="1"/>
  <c r="Q9" i="1"/>
  <c r="R9" i="1" s="1"/>
  <c r="S9" i="1" s="1"/>
  <c r="Q84" i="1"/>
  <c r="R84" i="1" s="1"/>
  <c r="S84" i="1" s="1"/>
  <c r="Q40" i="1"/>
  <c r="R40" i="1" s="1"/>
  <c r="S40" i="1" s="1"/>
  <c r="Q7" i="1"/>
  <c r="R7" i="1" s="1"/>
  <c r="S7" i="1" s="1"/>
  <c r="Q65" i="1"/>
  <c r="R65" i="1" s="1"/>
  <c r="S65" i="1" s="1"/>
  <c r="Q77" i="1"/>
  <c r="R77" i="1" s="1"/>
  <c r="S77" i="1" s="1"/>
  <c r="Q76" i="1"/>
  <c r="R76" i="1" s="1"/>
  <c r="S76" i="1" s="1"/>
  <c r="Q26" i="1"/>
  <c r="R26" i="1" s="1"/>
  <c r="S26" i="1" s="1"/>
  <c r="Q44" i="1"/>
  <c r="R44" i="1" s="1"/>
  <c r="S44" i="1" s="1"/>
  <c r="E62" i="5" s="1"/>
  <c r="Q86" i="1"/>
  <c r="R86" i="1" s="1"/>
  <c r="S86" i="1" s="1"/>
  <c r="Q38" i="1"/>
  <c r="R38" i="1" s="1"/>
  <c r="S38" i="1" s="1"/>
  <c r="Q88" i="1"/>
  <c r="R88" i="1" s="1"/>
  <c r="S88" i="1" s="1"/>
  <c r="Q68" i="1"/>
  <c r="R68" i="1" s="1"/>
  <c r="S68" i="1" s="1"/>
  <c r="Q48" i="1"/>
  <c r="R48" i="1" s="1"/>
  <c r="S48" i="1" s="1"/>
  <c r="Q64" i="1"/>
  <c r="R64" i="1" s="1"/>
  <c r="S64" i="1" s="1"/>
  <c r="Q4" i="1"/>
  <c r="R4" i="1" s="1"/>
  <c r="S4" i="1" s="1"/>
  <c r="Q90" i="1"/>
  <c r="R90" i="1" s="1"/>
  <c r="S90" i="1" s="1"/>
  <c r="Q18" i="1"/>
  <c r="R18" i="1" s="1"/>
  <c r="S18" i="1" s="1"/>
  <c r="Q28" i="1"/>
  <c r="R28" i="1" s="1"/>
  <c r="S28" i="1" s="1"/>
  <c r="E63" i="5" s="1"/>
  <c r="Q42" i="1"/>
  <c r="R42" i="1" s="1"/>
  <c r="S42" i="1" s="1"/>
  <c r="Q36" i="1"/>
  <c r="R36" i="1" s="1"/>
  <c r="S36" i="1" s="1"/>
  <c r="Q63" i="1"/>
  <c r="R63" i="1" s="1"/>
  <c r="S63" i="1" s="1"/>
  <c r="Q33" i="1"/>
  <c r="R33" i="1" s="1"/>
  <c r="S33" i="1" s="1"/>
  <c r="Q20" i="1"/>
  <c r="R20" i="1" s="1"/>
  <c r="S20" i="1" s="1"/>
  <c r="Q45" i="1"/>
  <c r="R45" i="1" s="1"/>
  <c r="S45" i="1" s="1"/>
  <c r="Q21" i="1"/>
  <c r="R21" i="1" s="1"/>
  <c r="S21" i="1" s="1"/>
  <c r="Q55" i="1"/>
  <c r="R55" i="1" s="1"/>
  <c r="S55" i="1" s="1"/>
  <c r="Q27" i="1"/>
  <c r="R27" i="1" s="1"/>
  <c r="S27" i="1" s="1"/>
  <c r="Q23" i="1"/>
  <c r="R23" i="1" s="1"/>
  <c r="S23" i="1" s="1"/>
  <c r="Q5" i="1"/>
  <c r="R5" i="1" s="1"/>
  <c r="S5" i="1" s="1"/>
  <c r="Q32" i="1"/>
  <c r="R32" i="1" s="1"/>
  <c r="S32" i="1" s="1"/>
  <c r="Q41" i="1"/>
  <c r="R41" i="1" s="1"/>
  <c r="S41" i="1" s="1"/>
  <c r="Q34" i="1"/>
  <c r="R34" i="1" s="1"/>
  <c r="S34" i="1" s="1"/>
  <c r="Q58" i="1"/>
  <c r="R58" i="1" s="1"/>
  <c r="S58" i="1" s="1"/>
  <c r="Q22" i="1"/>
  <c r="R22" i="1" s="1"/>
  <c r="S22" i="1" s="1"/>
  <c r="Q93" i="1"/>
  <c r="R93" i="1" s="1"/>
  <c r="S93" i="1" s="1"/>
  <c r="Q94" i="1"/>
  <c r="R94" i="1" s="1"/>
  <c r="S94" i="1" s="1"/>
  <c r="Q95" i="1"/>
  <c r="R95" i="1" s="1"/>
  <c r="S95" i="1" s="1"/>
  <c r="Q96" i="1"/>
  <c r="R96" i="1" s="1"/>
  <c r="S96" i="1" s="1"/>
  <c r="Q97" i="1"/>
  <c r="R97" i="1" s="1"/>
  <c r="S97" i="1" s="1"/>
  <c r="Q98" i="1"/>
  <c r="R98" i="1" s="1"/>
  <c r="S98" i="1" s="1"/>
  <c r="Q99" i="1"/>
  <c r="R99" i="1" s="1"/>
  <c r="S99" i="1" s="1"/>
  <c r="Q100" i="1"/>
  <c r="R100" i="1" s="1"/>
  <c r="S100" i="1" s="1"/>
  <c r="Q101" i="1"/>
  <c r="R101" i="1" s="1"/>
  <c r="S101" i="1" s="1"/>
  <c r="Q102" i="1"/>
  <c r="R102" i="1" s="1"/>
  <c r="S102" i="1" s="1"/>
  <c r="Q103" i="1"/>
  <c r="R103" i="1" s="1"/>
  <c r="S103" i="1" s="1"/>
  <c r="Q104" i="1"/>
  <c r="R104" i="1" s="1"/>
  <c r="S104" i="1" s="1"/>
  <c r="Q105" i="1"/>
  <c r="R105" i="1" s="1"/>
  <c r="S105" i="1" s="1"/>
  <c r="Q106" i="1"/>
  <c r="R106" i="1" s="1"/>
  <c r="S106" i="1" s="1"/>
  <c r="Q107" i="1"/>
  <c r="R107" i="1" s="1"/>
  <c r="S107" i="1" s="1"/>
  <c r="Q108" i="1"/>
  <c r="R108" i="1" s="1"/>
  <c r="S108" i="1" s="1"/>
  <c r="Q109" i="1"/>
  <c r="R109" i="1" s="1"/>
  <c r="S109" i="1" s="1"/>
  <c r="Q110" i="1"/>
  <c r="R110" i="1" s="1"/>
  <c r="S110" i="1" s="1"/>
  <c r="Q111" i="1"/>
  <c r="R111" i="1" s="1"/>
  <c r="S111" i="1" s="1"/>
  <c r="Q112" i="1"/>
  <c r="R112" i="1" s="1"/>
  <c r="S112" i="1" s="1"/>
  <c r="Q43" i="1"/>
  <c r="R43" i="1" s="1"/>
  <c r="Q92" i="1"/>
  <c r="R92" i="1" s="1"/>
  <c r="Q85" i="1"/>
  <c r="R85" i="1" s="1"/>
  <c r="Q24" i="1"/>
  <c r="R24" i="1" s="1"/>
  <c r="Q70" i="1"/>
  <c r="R70" i="1" s="1"/>
  <c r="Q89" i="1"/>
  <c r="R89" i="1" s="1"/>
  <c r="Q2" i="1"/>
  <c r="R2" i="1" s="1"/>
  <c r="Q91" i="1"/>
  <c r="R91" i="1" s="1"/>
  <c r="Q17" i="1"/>
  <c r="R17" i="1" s="1"/>
  <c r="Q71" i="1"/>
  <c r="R71" i="1" s="1"/>
  <c r="Q6" i="1"/>
  <c r="R6" i="1" s="1"/>
  <c r="Q57" i="1"/>
  <c r="R57" i="1" s="1"/>
  <c r="Q29" i="1"/>
  <c r="R29" i="1" s="1"/>
  <c r="Q35" i="1"/>
  <c r="R35" i="1" s="1"/>
  <c r="Q25" i="1"/>
  <c r="R25" i="1" s="1"/>
  <c r="Q11" i="1"/>
  <c r="R11" i="1" s="1"/>
  <c r="Q59" i="1"/>
  <c r="R59" i="1" s="1"/>
  <c r="Q46" i="1"/>
  <c r="R46" i="1" s="1"/>
  <c r="Q39" i="1"/>
  <c r="R39" i="1" s="1"/>
  <c r="Q47" i="1"/>
  <c r="R47" i="1" s="1"/>
  <c r="Q66" i="1"/>
  <c r="R66" i="1" s="1"/>
  <c r="Q13" i="1"/>
  <c r="R13" i="1" s="1"/>
  <c r="Q10" i="1"/>
  <c r="R10" i="1" s="1"/>
  <c r="Q75" i="1"/>
  <c r="R75" i="1" s="1"/>
  <c r="Q79" i="1"/>
  <c r="R79" i="1" s="1"/>
  <c r="Q8" i="1"/>
  <c r="R8" i="1" s="1"/>
  <c r="Q3" i="1"/>
  <c r="R3" i="1" s="1"/>
  <c r="Q60" i="1"/>
  <c r="R60" i="1" s="1"/>
  <c r="Q73" i="1"/>
  <c r="R73" i="1" s="1"/>
  <c r="Q56" i="1"/>
  <c r="R56" i="1" s="1"/>
  <c r="Q19" i="1"/>
  <c r="R19" i="1" s="1"/>
  <c r="Q67" i="1"/>
  <c r="R67" i="1" s="1"/>
  <c r="Q80" i="1"/>
  <c r="R80" i="1" s="1"/>
  <c r="Q16" i="1"/>
  <c r="R16" i="1" s="1"/>
  <c r="Q81" i="1"/>
  <c r="R81" i="1" s="1"/>
  <c r="Q31" i="1"/>
  <c r="R31" i="1" s="1"/>
  <c r="Q54" i="1"/>
  <c r="R54" i="1" s="1"/>
  <c r="Q37" i="1"/>
  <c r="Q62" i="1"/>
  <c r="R62" i="1" s="1"/>
  <c r="Q78" i="1"/>
  <c r="R78" i="1" s="1"/>
  <c r="Q51" i="1"/>
  <c r="R51" i="1" s="1"/>
  <c r="Q69" i="1"/>
  <c r="R69" i="1" s="1"/>
  <c r="Q61" i="1"/>
  <c r="R61" i="1" s="1"/>
  <c r="Q49" i="1"/>
  <c r="R49" i="1" s="1"/>
  <c r="Q87" i="1"/>
  <c r="R87" i="1" s="1"/>
  <c r="E56" i="5" l="1"/>
  <c r="E54" i="5"/>
  <c r="E55" i="5"/>
  <c r="B41" i="1"/>
  <c r="B5" i="1"/>
  <c r="B27" i="1"/>
  <c r="B21" i="1"/>
  <c r="B20" i="1"/>
  <c r="B63" i="1"/>
  <c r="B42" i="1"/>
  <c r="B18" i="1"/>
  <c r="B4" i="1"/>
  <c r="B48" i="1"/>
  <c r="B26" i="1"/>
  <c r="B58" i="1"/>
  <c r="B34" i="1"/>
  <c r="B32" i="1"/>
  <c r="B23" i="1"/>
  <c r="B55" i="1"/>
  <c r="B45" i="1"/>
  <c r="B33" i="1"/>
  <c r="B88" i="1"/>
  <c r="B86" i="1"/>
  <c r="B36" i="1"/>
  <c r="B28" i="1"/>
  <c r="C63" i="5" s="1"/>
  <c r="B90" i="1"/>
  <c r="B64" i="1"/>
  <c r="B65" i="1"/>
  <c r="B40" i="1"/>
  <c r="B9" i="1"/>
  <c r="B15" i="1"/>
  <c r="B50" i="1"/>
  <c r="B14" i="1"/>
  <c r="B12" i="1"/>
  <c r="B82" i="1"/>
  <c r="B49" i="1"/>
  <c r="B37" i="1"/>
  <c r="C41" i="5" s="1"/>
  <c r="B31" i="1"/>
  <c r="B81" i="1"/>
  <c r="B80" i="1"/>
  <c r="B3" i="1"/>
  <c r="B79" i="1"/>
  <c r="B10" i="1"/>
  <c r="B46" i="1"/>
  <c r="B35" i="1"/>
  <c r="B57" i="1"/>
  <c r="B70" i="1"/>
  <c r="E51" i="5"/>
  <c r="E46" i="5"/>
  <c r="C25" i="5"/>
  <c r="E24" i="5"/>
  <c r="C24" i="5"/>
  <c r="B68" i="1"/>
  <c r="B38" i="1"/>
  <c r="B44" i="1"/>
  <c r="B7" i="1"/>
  <c r="C55" i="5" s="1"/>
  <c r="B74" i="1"/>
  <c r="B61" i="1"/>
  <c r="C40" i="5" s="1"/>
  <c r="B51" i="1"/>
  <c r="B62" i="1"/>
  <c r="C42" i="5" s="1"/>
  <c r="B67" i="1"/>
  <c r="B56" i="1"/>
  <c r="C17" i="5" s="1"/>
  <c r="B47" i="1"/>
  <c r="B71" i="1"/>
  <c r="B91" i="1"/>
  <c r="C18" i="5" s="1"/>
  <c r="B24" i="1"/>
  <c r="C43" i="5" s="1"/>
  <c r="B92" i="1"/>
  <c r="B76" i="1"/>
  <c r="B77" i="1"/>
  <c r="C62" i="5"/>
  <c r="B30" i="1"/>
  <c r="B72" i="1"/>
  <c r="C54" i="5" s="1"/>
  <c r="B53" i="1"/>
  <c r="B83" i="1"/>
  <c r="B87" i="1"/>
  <c r="C13" i="5" s="1"/>
  <c r="B69" i="1"/>
  <c r="B78" i="1"/>
  <c r="C30" i="5" s="1"/>
  <c r="B54" i="1"/>
  <c r="B52" i="1"/>
  <c r="C14" i="5" s="1"/>
  <c r="B16" i="1"/>
  <c r="C44" i="5" s="1"/>
  <c r="B19" i="1"/>
  <c r="C39" i="5" s="1"/>
  <c r="B73" i="1"/>
  <c r="C23" i="5" s="1"/>
  <c r="B60" i="1"/>
  <c r="C61" i="5" s="1"/>
  <c r="B8" i="1"/>
  <c r="B75" i="1"/>
  <c r="C60" i="5" s="1"/>
  <c r="B13" i="1"/>
  <c r="C28" i="5" s="1"/>
  <c r="B66" i="1"/>
  <c r="C58" i="5" s="1"/>
  <c r="B39" i="1"/>
  <c r="B59" i="1"/>
  <c r="B11" i="1"/>
  <c r="C35" i="5" s="1"/>
  <c r="B25" i="1"/>
  <c r="B29" i="1"/>
  <c r="B6" i="1"/>
  <c r="C52" i="5" s="1"/>
  <c r="B17" i="1"/>
  <c r="B2" i="1"/>
  <c r="B89" i="1"/>
  <c r="C15" i="5" s="1"/>
  <c r="B85" i="1"/>
  <c r="B112" i="1"/>
  <c r="B110" i="1"/>
  <c r="B108" i="1"/>
  <c r="B106" i="1"/>
  <c r="B104" i="1"/>
  <c r="B102" i="1"/>
  <c r="B100" i="1"/>
  <c r="B98" i="1"/>
  <c r="B96" i="1"/>
  <c r="B94" i="1"/>
  <c r="B22" i="1"/>
  <c r="B111" i="1"/>
  <c r="B109" i="1"/>
  <c r="B107" i="1"/>
  <c r="B105" i="1"/>
  <c r="B103" i="1"/>
  <c r="B101" i="1"/>
  <c r="B99" i="1"/>
  <c r="B97" i="1"/>
  <c r="B95" i="1"/>
  <c r="B93" i="1"/>
  <c r="B43" i="1"/>
  <c r="C57" i="5" s="1"/>
  <c r="S87" i="1"/>
  <c r="E13" i="5" s="1"/>
  <c r="S49" i="1"/>
  <c r="E48" i="5" s="1"/>
  <c r="S61" i="1"/>
  <c r="S69" i="1"/>
  <c r="S51" i="1"/>
  <c r="S78" i="1"/>
  <c r="S62" i="1"/>
  <c r="E42" i="5" s="1"/>
  <c r="S37" i="1"/>
  <c r="S54" i="1"/>
  <c r="S31" i="1"/>
  <c r="S52" i="1"/>
  <c r="S81" i="1"/>
  <c r="S16" i="1"/>
  <c r="S80" i="1"/>
  <c r="S67" i="1"/>
  <c r="S19" i="1"/>
  <c r="S56" i="1"/>
  <c r="E17" i="5" s="1"/>
  <c r="S73" i="1"/>
  <c r="E23" i="5" s="1"/>
  <c r="S60" i="1"/>
  <c r="E61" i="5" s="1"/>
  <c r="S3" i="1"/>
  <c r="S8" i="1"/>
  <c r="S79" i="1"/>
  <c r="E45" i="5" s="1"/>
  <c r="S75" i="1"/>
  <c r="E60" i="5" s="1"/>
  <c r="S10" i="1"/>
  <c r="E49" i="5" s="1"/>
  <c r="S13" i="1"/>
  <c r="E28" i="5" s="1"/>
  <c r="S66" i="1"/>
  <c r="E58" i="5" s="1"/>
  <c r="S47" i="1"/>
  <c r="S39" i="1"/>
  <c r="S46" i="1"/>
  <c r="S59" i="1"/>
  <c r="E59" i="5" s="1"/>
  <c r="S11" i="1"/>
  <c r="S25" i="1"/>
  <c r="S35" i="1"/>
  <c r="E11" i="5" s="1"/>
  <c r="S29" i="1"/>
  <c r="E22" i="5" s="1"/>
  <c r="S57" i="1"/>
  <c r="E34" i="5"/>
  <c r="S6" i="1"/>
  <c r="S71" i="1"/>
  <c r="E32" i="5" s="1"/>
  <c r="S17" i="1"/>
  <c r="S91" i="1"/>
  <c r="S2" i="1"/>
  <c r="S89" i="1"/>
  <c r="S70" i="1"/>
  <c r="E47" i="5" s="1"/>
  <c r="S24" i="1"/>
  <c r="S85" i="1"/>
  <c r="S92" i="1"/>
  <c r="S43" i="1"/>
  <c r="C51" i="9" l="1"/>
  <c r="C58" i="8"/>
  <c r="E41" i="5"/>
  <c r="E15" i="9"/>
  <c r="E17" i="8"/>
  <c r="E44" i="5"/>
  <c r="E15" i="5"/>
  <c r="E18" i="5"/>
  <c r="E39" i="5"/>
  <c r="E30" i="5"/>
  <c r="C31" i="5"/>
  <c r="C59" i="5"/>
  <c r="C56" i="5"/>
  <c r="C10" i="5"/>
  <c r="C48" i="5"/>
  <c r="E16" i="5"/>
  <c r="E31" i="5"/>
  <c r="C47" i="5"/>
  <c r="C45" i="5"/>
  <c r="C22" i="5"/>
  <c r="C53" i="5"/>
  <c r="E53" i="5"/>
  <c r="C11" i="5"/>
  <c r="C49" i="5"/>
  <c r="C29" i="5"/>
  <c r="E29" i="5"/>
  <c r="C51" i="5"/>
  <c r="E50" i="5"/>
  <c r="C50" i="5"/>
  <c r="E27" i="5"/>
  <c r="C27" i="5"/>
  <c r="C32" i="5"/>
  <c r="E57" i="5"/>
  <c r="E19" i="5"/>
  <c r="E52" i="5"/>
  <c r="C12" i="5"/>
  <c r="C38" i="5"/>
  <c r="E26" i="5"/>
  <c r="E10" i="5"/>
  <c r="E43" i="5"/>
  <c r="E14" i="5"/>
  <c r="E12" i="5"/>
  <c r="E35" i="5"/>
  <c r="E20" i="5"/>
  <c r="E33" i="5"/>
  <c r="E40" i="5"/>
  <c r="C26" i="5"/>
  <c r="C20" i="5"/>
  <c r="C46" i="5"/>
  <c r="C16" i="5"/>
  <c r="C34" i="5"/>
  <c r="C33" i="5"/>
  <c r="C19" i="5"/>
  <c r="E25" i="5"/>
  <c r="C37" i="5"/>
  <c r="C21" i="5"/>
  <c r="E38" i="5"/>
  <c r="E37" i="5"/>
  <c r="E21" i="5"/>
  <c r="C36" i="5"/>
  <c r="E36" i="5"/>
</calcChain>
</file>

<file path=xl/sharedStrings.xml><?xml version="1.0" encoding="utf-8"?>
<sst xmlns="http://schemas.openxmlformats.org/spreadsheetml/2006/main" count="1219" uniqueCount="513">
  <si>
    <t>e-mail</t>
  </si>
  <si>
    <t>ivan</t>
  </si>
  <si>
    <t>Gabriel</t>
  </si>
  <si>
    <t>Anamaria</t>
  </si>
  <si>
    <t>Faraguna</t>
  </si>
  <si>
    <t>11.10.1975</t>
  </si>
  <si>
    <t>klub</t>
  </si>
  <si>
    <t>L</t>
  </si>
  <si>
    <t>M</t>
  </si>
  <si>
    <t>XL</t>
  </si>
  <si>
    <t>S</t>
  </si>
  <si>
    <t>20.01.1965</t>
  </si>
  <si>
    <t>Valenta</t>
  </si>
  <si>
    <t>Ime</t>
  </si>
  <si>
    <t>Karla</t>
  </si>
  <si>
    <t>Suzana</t>
  </si>
  <si>
    <t>Planet Sport</t>
  </si>
  <si>
    <t>Grižančić</t>
  </si>
  <si>
    <t>Kelly</t>
  </si>
  <si>
    <t>Hujdurović</t>
  </si>
  <si>
    <t>Romano</t>
  </si>
  <si>
    <t>Ivan</t>
  </si>
  <si>
    <t>091/5856056</t>
  </si>
  <si>
    <t>Radolović</t>
  </si>
  <si>
    <t>12.03.1984</t>
  </si>
  <si>
    <t>Tubić</t>
  </si>
  <si>
    <t>šćur</t>
  </si>
  <si>
    <t>Marko</t>
  </si>
  <si>
    <t>Mileta</t>
  </si>
  <si>
    <t>Šumberac</t>
  </si>
  <si>
    <t>Tomanjek</t>
  </si>
  <si>
    <t>barbara.belusic@gmail.com</t>
  </si>
  <si>
    <t>Utrka</t>
  </si>
  <si>
    <t>lucija</t>
  </si>
  <si>
    <t>Fonović</t>
  </si>
  <si>
    <t>Tusić</t>
  </si>
  <si>
    <t>Verdnik</t>
  </si>
  <si>
    <t>30.12.1976.</t>
  </si>
  <si>
    <t>Emanuel</t>
  </si>
  <si>
    <t>romano.grizancic@gmail.com</t>
  </si>
  <si>
    <t xml:space="preserve">Sanel </t>
  </si>
  <si>
    <t>Bruno</t>
  </si>
  <si>
    <t>Leona</t>
  </si>
  <si>
    <t>21.08.1996.</t>
  </si>
  <si>
    <t>12.07.1972.</t>
  </si>
  <si>
    <t>Prezime</t>
  </si>
  <si>
    <t>Ž</t>
  </si>
  <si>
    <t>Datum rođenja</t>
  </si>
  <si>
    <t>emanuelradolovic@net.hr</t>
  </si>
  <si>
    <t>Belušić</t>
  </si>
  <si>
    <t>Ana-Maria</t>
  </si>
  <si>
    <t>Miha</t>
  </si>
  <si>
    <t>Radović</t>
  </si>
  <si>
    <t>Rebeka</t>
  </si>
  <si>
    <t>veličina majice</t>
  </si>
  <si>
    <t>PRIJAVLJENI</t>
  </si>
  <si>
    <t>Karolina</t>
  </si>
  <si>
    <t>broj mobilnog telefona</t>
  </si>
  <si>
    <t>Paliska</t>
  </si>
  <si>
    <t>Oreški</t>
  </si>
  <si>
    <t>Startni broj</t>
  </si>
  <si>
    <t>godina rođenja</t>
  </si>
  <si>
    <t>kategorija utrke</t>
  </si>
  <si>
    <t>KAT. GOD</t>
  </si>
  <si>
    <t>KATEGORIJA</t>
  </si>
  <si>
    <t>Spol2</t>
  </si>
  <si>
    <t>Column3</t>
  </si>
  <si>
    <t>Column4</t>
  </si>
  <si>
    <t>Ž12</t>
  </si>
  <si>
    <t>Ž13</t>
  </si>
  <si>
    <t>Ž14</t>
  </si>
  <si>
    <t>Ž15</t>
  </si>
  <si>
    <t>Ž16</t>
  </si>
  <si>
    <t>Ž17</t>
  </si>
  <si>
    <t>Ž18</t>
  </si>
  <si>
    <t>Ž19</t>
  </si>
  <si>
    <t>Ž20</t>
  </si>
  <si>
    <t>Ž21</t>
  </si>
  <si>
    <t>Ž22</t>
  </si>
  <si>
    <t>Ž23</t>
  </si>
  <si>
    <t>Ž29</t>
  </si>
  <si>
    <t>Ž30</t>
  </si>
  <si>
    <t>Ž31</t>
  </si>
  <si>
    <t>Ž32</t>
  </si>
  <si>
    <t>Ž33</t>
  </si>
  <si>
    <t>Ž34</t>
  </si>
  <si>
    <t>Ž35</t>
  </si>
  <si>
    <t>Ž36</t>
  </si>
  <si>
    <t>Ž37</t>
  </si>
  <si>
    <t>Ž38</t>
  </si>
  <si>
    <t>Ž39</t>
  </si>
  <si>
    <t>Ž49</t>
  </si>
  <si>
    <t>Ž59</t>
  </si>
  <si>
    <t>Ž+50</t>
  </si>
  <si>
    <t>Ž1</t>
  </si>
  <si>
    <t>Ž2</t>
  </si>
  <si>
    <t>Ž3</t>
  </si>
  <si>
    <t>Ž4</t>
  </si>
  <si>
    <t>Ž5</t>
  </si>
  <si>
    <t>Ž6</t>
  </si>
  <si>
    <t>Ž7</t>
  </si>
  <si>
    <t>Ž8</t>
  </si>
  <si>
    <t>Ž9</t>
  </si>
  <si>
    <t>Ž10</t>
  </si>
  <si>
    <t>Ž11</t>
  </si>
  <si>
    <t>Ž24</t>
  </si>
  <si>
    <t>Ž25</t>
  </si>
  <si>
    <t>Ž26</t>
  </si>
  <si>
    <t>Ž27</t>
  </si>
  <si>
    <t>Ž28</t>
  </si>
  <si>
    <t>Ž40</t>
  </si>
  <si>
    <t>Ž41</t>
  </si>
  <si>
    <t>Ž42</t>
  </si>
  <si>
    <t>Ž43</t>
  </si>
  <si>
    <t>Ž44</t>
  </si>
  <si>
    <t>Ž45</t>
  </si>
  <si>
    <t>Ž46</t>
  </si>
  <si>
    <t>Ž47</t>
  </si>
  <si>
    <t>Ž48</t>
  </si>
  <si>
    <t>Ž50</t>
  </si>
  <si>
    <t>Ž51</t>
  </si>
  <si>
    <t>Ž52</t>
  </si>
  <si>
    <t>Ž53</t>
  </si>
  <si>
    <t>Ž54</t>
  </si>
  <si>
    <t>Ž55</t>
  </si>
  <si>
    <t>Ž56</t>
  </si>
  <si>
    <t>Ž57</t>
  </si>
  <si>
    <t>Ž58</t>
  </si>
  <si>
    <t>Ž60</t>
  </si>
  <si>
    <t>Ž61</t>
  </si>
  <si>
    <t>Ž62</t>
  </si>
  <si>
    <t>Ž63</t>
  </si>
  <si>
    <t>Ž64</t>
  </si>
  <si>
    <t>Ž65</t>
  </si>
  <si>
    <t>Ž66</t>
  </si>
  <si>
    <t>Ž67</t>
  </si>
  <si>
    <t>Ž68</t>
  </si>
  <si>
    <t>Ž69</t>
  </si>
  <si>
    <t>Ž70</t>
  </si>
  <si>
    <t>Ž71</t>
  </si>
  <si>
    <t>Ž72</t>
  </si>
  <si>
    <t>Ž73</t>
  </si>
  <si>
    <t>Ž74</t>
  </si>
  <si>
    <t>Ž75</t>
  </si>
  <si>
    <t>Ž76</t>
  </si>
  <si>
    <t>Ž77</t>
  </si>
  <si>
    <t>Ž78</t>
  </si>
  <si>
    <t>Ž79</t>
  </si>
  <si>
    <t>Ž80</t>
  </si>
  <si>
    <t>Ž81</t>
  </si>
  <si>
    <t>Ž82</t>
  </si>
  <si>
    <t>Ž83</t>
  </si>
  <si>
    <t>Ž84</t>
  </si>
  <si>
    <t>Ž85</t>
  </si>
  <si>
    <t>Ž86</t>
  </si>
  <si>
    <t>Ž87</t>
  </si>
  <si>
    <t>Ž88</t>
  </si>
  <si>
    <t>Ž89</t>
  </si>
  <si>
    <t>Ž90</t>
  </si>
  <si>
    <t>M12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</si>
  <si>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</si>
  <si>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</si>
  <si>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</si>
  <si>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</si>
  <si>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</si>
  <si>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</si>
  <si>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</si>
  <si>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</si>
  <si>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</si>
  <si>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</si>
  <si>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</si>
  <si>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</si>
  <si>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</si>
  <si>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</si>
  <si>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</si>
  <si>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</si>
  <si>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</si>
  <si>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</si>
  <si>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</si>
  <si>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</si>
  <si>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</si>
  <si>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</si>
  <si>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</si>
  <si>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</si>
  <si>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</si>
  <si>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</si>
  <si>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</si>
  <si>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</si>
  <si>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</si>
  <si>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</si>
  <si>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</si>
  <si>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</si>
  <si>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</si>
  <si>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</si>
  <si>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</si>
  <si>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</si>
  <si>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</si>
  <si>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</si>
  <si>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</si>
  <si>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</si>
  <si>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</si>
  <si>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</si>
  <si>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</si>
  <si>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</si>
  <si>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</si>
  <si>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</si>
  <si>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</si>
  <si>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</si>
  <si>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</si>
  <si>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</si>
  <si>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</si>
  <si>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</si>
  <si>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</si>
  <si>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</si>
  <si>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</si>
  <si>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</si>
  <si>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</si>
  <si>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</si>
  <si>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</si>
  <si>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</si>
  <si>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</si>
  <si>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</si>
  <si>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</si>
  <si>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</si>
  <si>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</si>
  <si>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</si>
  <si>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</si>
  <si>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</si>
  <si>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</si>
  <si>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</si>
  <si>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</si>
  <si>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</si>
  <si>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</si>
  <si>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</si>
  <si>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</si>
  <si>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</si>
  <si>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</si>
  <si>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</si>
  <si>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</si>
  <si>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</si>
  <si>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</si>
  <si>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</si>
  <si>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</si>
  <si>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</si>
  <si>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</si>
  <si>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</si>
  <si>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</si>
  <si>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</si>
  <si>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</si>
  <si>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M+60</t>
  </si>
  <si>
    <t>SL. KATEGORIJA</t>
  </si>
  <si>
    <t>Column1</t>
  </si>
  <si>
    <t>Column2</t>
  </si>
  <si>
    <t>Rezultati</t>
  </si>
  <si>
    <t>kategorija</t>
  </si>
  <si>
    <t>mjesto</t>
  </si>
  <si>
    <t>vrijeme</t>
  </si>
  <si>
    <t>startni broj</t>
  </si>
  <si>
    <t>ime i prezime</t>
  </si>
  <si>
    <t>spol</t>
  </si>
  <si>
    <t>djevojčice</t>
  </si>
  <si>
    <t>dječaci</t>
  </si>
  <si>
    <t>žene</t>
  </si>
  <si>
    <t>muškarci</t>
  </si>
  <si>
    <t>do 12 godina</t>
  </si>
  <si>
    <t>do 15 godina</t>
  </si>
  <si>
    <t>do 19 godina</t>
  </si>
  <si>
    <t>do 29 godina</t>
  </si>
  <si>
    <t>do 39 godina</t>
  </si>
  <si>
    <t>do 49 godina</t>
  </si>
  <si>
    <t>preko 50 godina</t>
  </si>
  <si>
    <t>do 59 godina</t>
  </si>
  <si>
    <t>preko 60 godina</t>
  </si>
  <si>
    <t>elfi.legovic@pu.t-com.hr</t>
  </si>
  <si>
    <t>individual</t>
  </si>
  <si>
    <t>AS Albona</t>
  </si>
  <si>
    <t>GAK Glina</t>
  </si>
  <si>
    <t>vesna</t>
  </si>
  <si>
    <t>Nikola</t>
  </si>
  <si>
    <t>2o.09.1993.</t>
  </si>
  <si>
    <t>Glavna 4 x 2,1 km</t>
  </si>
  <si>
    <t>Nuša</t>
  </si>
  <si>
    <t>Mikuljan</t>
  </si>
  <si>
    <t>PETAR</t>
  </si>
  <si>
    <t>BRATULIĆ</t>
  </si>
  <si>
    <t>08.07.1996.</t>
  </si>
  <si>
    <t>Dječja 2,1 km</t>
  </si>
  <si>
    <t>marić-blekić</t>
  </si>
  <si>
    <t>18.01.1965</t>
  </si>
  <si>
    <t xml:space="preserve">Barbara </t>
  </si>
  <si>
    <t>05.05.1981.</t>
  </si>
  <si>
    <t>zoran</t>
  </si>
  <si>
    <t>sagadin</t>
  </si>
  <si>
    <t>4.9.66</t>
  </si>
  <si>
    <t>Stribor</t>
  </si>
  <si>
    <t>Goričanec</t>
  </si>
  <si>
    <t>12.02.2001</t>
  </si>
  <si>
    <t>vlado</t>
  </si>
  <si>
    <t>valentina</t>
  </si>
  <si>
    <t>31.10.1993.</t>
  </si>
  <si>
    <t>Alfio</t>
  </si>
  <si>
    <t>Letinic</t>
  </si>
  <si>
    <t>13.7.1963</t>
  </si>
  <si>
    <t>Marinko</t>
  </si>
  <si>
    <t>Diklić</t>
  </si>
  <si>
    <t>22.02.1965.</t>
  </si>
  <si>
    <t>Marina</t>
  </si>
  <si>
    <t>20.11.1968.</t>
  </si>
  <si>
    <t>Černjak</t>
  </si>
  <si>
    <t>Ana-Elena</t>
  </si>
  <si>
    <t>Zustović</t>
  </si>
  <si>
    <t>Sofia</t>
  </si>
  <si>
    <t>Franka</t>
  </si>
  <si>
    <t>Luka</t>
  </si>
  <si>
    <t>Alma</t>
  </si>
  <si>
    <t>Samir</t>
  </si>
  <si>
    <t>Dorić</t>
  </si>
  <si>
    <t>Avdo</t>
  </si>
  <si>
    <t xml:space="preserve">Daniel </t>
  </si>
  <si>
    <t>Vnuk</t>
  </si>
  <si>
    <t>Češljar</t>
  </si>
  <si>
    <t>Miljenko</t>
  </si>
  <si>
    <t>Grozdanić</t>
  </si>
  <si>
    <t>GIANI</t>
  </si>
  <si>
    <t>FUĆAK</t>
  </si>
  <si>
    <t>01.03.1957</t>
  </si>
  <si>
    <t>Melinda</t>
  </si>
  <si>
    <t>Legović</t>
  </si>
  <si>
    <t>21.1.1969</t>
  </si>
  <si>
    <t>Žužić</t>
  </si>
  <si>
    <t>2.7.1967.</t>
  </si>
  <si>
    <t>Andrej</t>
  </si>
  <si>
    <t>Lazar</t>
  </si>
  <si>
    <t>03.03.1955</t>
  </si>
  <si>
    <t>10.09.1991.</t>
  </si>
  <si>
    <t>Brnčić</t>
  </si>
  <si>
    <t>31.1.1990.</t>
  </si>
  <si>
    <t>4.12.1989.</t>
  </si>
  <si>
    <t>Sandi</t>
  </si>
  <si>
    <t>Lukšić</t>
  </si>
  <si>
    <t>Milohanić</t>
  </si>
  <si>
    <t>Stanić</t>
  </si>
  <si>
    <t>Dijana</t>
  </si>
  <si>
    <t>Rabar</t>
  </si>
  <si>
    <t>01.11.1963</t>
  </si>
  <si>
    <t>Stjepan</t>
  </si>
  <si>
    <t>Čošić</t>
  </si>
  <si>
    <t>21.05.1977.</t>
  </si>
  <si>
    <t xml:space="preserve">Donatela </t>
  </si>
  <si>
    <t>Macan</t>
  </si>
  <si>
    <t>20.09.1997.</t>
  </si>
  <si>
    <t xml:space="preserve"> Petra </t>
  </si>
  <si>
    <t>21.11.1998.</t>
  </si>
  <si>
    <t>Ana</t>
  </si>
  <si>
    <t>Vareško</t>
  </si>
  <si>
    <t>02.09.1998.</t>
  </si>
  <si>
    <t>nikola.sumberac@gmail.com</t>
  </si>
  <si>
    <t>099 7056466</t>
  </si>
  <si>
    <t>mario.bratulic@gmail.com</t>
  </si>
  <si>
    <t>091 1695383</t>
  </si>
  <si>
    <t>vesna_1965@net.hr</t>
  </si>
  <si>
    <t>051 732-201</t>
  </si>
  <si>
    <t>kozmologija@net.hr</t>
  </si>
  <si>
    <t>+385958835745</t>
  </si>
  <si>
    <t>zoransagadin@net.hr</t>
  </si>
  <si>
    <t>g.goricanec@systec-la.hr</t>
  </si>
  <si>
    <t>miha.verdnik@planetsport.si</t>
  </si>
  <si>
    <t>vladoscur@net.hr</t>
  </si>
  <si>
    <t>valentinascur@net.hr</t>
  </si>
  <si>
    <t>098-9496418</t>
  </si>
  <si>
    <t>rgasch@gmail.com</t>
  </si>
  <si>
    <t>099-503-1259</t>
  </si>
  <si>
    <t>marina.diklic@yahoo.com</t>
  </si>
  <si>
    <t>099-409-8461</t>
  </si>
  <si>
    <t>099 731 3620</t>
  </si>
  <si>
    <t>giani.fucak@gmail.com</t>
  </si>
  <si>
    <t>098/9479280</t>
  </si>
  <si>
    <t>091/7524007</t>
  </si>
  <si>
    <t>095/ 9195390</t>
  </si>
  <si>
    <t>andrej.lazar@pu.t-com.hr</t>
  </si>
  <si>
    <t>marko.belusic@gmail.com</t>
  </si>
  <si>
    <t>luka.brncic@gmail.com</t>
  </si>
  <si>
    <t>anamariatus@gmail.com</t>
  </si>
  <si>
    <t>lucanososic@gmail.com</t>
  </si>
  <si>
    <t>dijana.rabar@skole.hr</t>
  </si>
  <si>
    <t>095 8186-192</t>
  </si>
  <si>
    <t>stjepan.cosic@ri.t-com.hr</t>
  </si>
  <si>
    <t>NK Rudar</t>
  </si>
  <si>
    <t>Ak Istra Pula</t>
  </si>
  <si>
    <t>AK ''ISTRA'' Pula</t>
  </si>
  <si>
    <t>SD Trickeri Pazin</t>
  </si>
  <si>
    <t>A.K. Medulin</t>
  </si>
  <si>
    <t>A.K.Kastav maraton</t>
  </si>
  <si>
    <t>KT Uljanik</t>
  </si>
  <si>
    <t>AK ''KVARNER AUTOTRANS'' RIJEKA</t>
  </si>
  <si>
    <t>OK LOKVE</t>
  </si>
  <si>
    <t>T.K.Albona Extreme Labin</t>
  </si>
  <si>
    <t>Rijeka</t>
  </si>
  <si>
    <t xml:space="preserve">Rusev  </t>
  </si>
  <si>
    <t>Branko</t>
  </si>
  <si>
    <t>Vozila</t>
  </si>
  <si>
    <t>RSD Uljanik</t>
  </si>
  <si>
    <t>Rajko</t>
  </si>
  <si>
    <t>Šarčević</t>
  </si>
  <si>
    <t>AK Kvarner</t>
  </si>
  <si>
    <t>7d</t>
  </si>
  <si>
    <t>9d</t>
  </si>
  <si>
    <t>10d</t>
  </si>
  <si>
    <t>12d</t>
  </si>
  <si>
    <t>13d</t>
  </si>
  <si>
    <t>14d</t>
  </si>
  <si>
    <t>15d</t>
  </si>
  <si>
    <t>16d</t>
  </si>
  <si>
    <t>17d</t>
  </si>
  <si>
    <t>19d</t>
  </si>
  <si>
    <t>24d</t>
  </si>
  <si>
    <t>26d</t>
  </si>
  <si>
    <t>27d</t>
  </si>
  <si>
    <t>Martin</t>
  </si>
  <si>
    <t>Verbanac</t>
  </si>
  <si>
    <t>Endi</t>
  </si>
  <si>
    <t>Kodrin</t>
  </si>
  <si>
    <t>D</t>
  </si>
  <si>
    <t>41d</t>
  </si>
  <si>
    <t>25d</t>
  </si>
  <si>
    <t>11d</t>
  </si>
  <si>
    <t>23d</t>
  </si>
  <si>
    <t>30d</t>
  </si>
  <si>
    <t>31d</t>
  </si>
  <si>
    <t>37d</t>
  </si>
  <si>
    <t>Petko</t>
  </si>
  <si>
    <t>Drakulić</t>
  </si>
  <si>
    <t>Ivana</t>
  </si>
  <si>
    <t>Knapić</t>
  </si>
  <si>
    <t>Ibadete</t>
  </si>
  <si>
    <t xml:space="preserve">Chantal </t>
  </si>
  <si>
    <t>Roger</t>
  </si>
  <si>
    <t>Suberville</t>
  </si>
  <si>
    <t>Tomi</t>
  </si>
  <si>
    <t>Puškarić</t>
  </si>
  <si>
    <t>Timo</t>
  </si>
  <si>
    <t>Vimma</t>
  </si>
  <si>
    <t>Vanja</t>
  </si>
  <si>
    <t>Jekić</t>
  </si>
  <si>
    <t>AK Zagreb Uliks</t>
  </si>
  <si>
    <t>Vito</t>
  </si>
  <si>
    <t>Domagoj Josip</t>
  </si>
  <si>
    <t>Kubaj</t>
  </si>
  <si>
    <t>52d</t>
  </si>
  <si>
    <t>Fornažar</t>
  </si>
  <si>
    <t>Emma</t>
  </si>
  <si>
    <t>Nicoll</t>
  </si>
  <si>
    <t>Večerina</t>
  </si>
  <si>
    <t>1d</t>
  </si>
  <si>
    <t>Simsig</t>
  </si>
  <si>
    <t>Valdi</t>
  </si>
  <si>
    <t>Sutil</t>
  </si>
  <si>
    <t>Elizabeta</t>
  </si>
  <si>
    <t>57d</t>
  </si>
  <si>
    <t>53d</t>
  </si>
  <si>
    <t>Loris</t>
  </si>
  <si>
    <t>Zuban</t>
  </si>
  <si>
    <t>Bobolanović</t>
  </si>
  <si>
    <t>Tihomir</t>
  </si>
  <si>
    <t>Suada</t>
  </si>
  <si>
    <t>Halilović</t>
  </si>
  <si>
    <t>Željko</t>
  </si>
  <si>
    <t>Iković</t>
  </si>
  <si>
    <t>Lujić</t>
  </si>
  <si>
    <t>Dušan</t>
  </si>
  <si>
    <t>Ozren</t>
  </si>
  <si>
    <t>Rnjak</t>
  </si>
  <si>
    <t>Josip</t>
  </si>
  <si>
    <t>Ljubo</t>
  </si>
  <si>
    <t>Zajkovski</t>
  </si>
  <si>
    <t>Damir</t>
  </si>
  <si>
    <t>Mateis</t>
  </si>
  <si>
    <t>Rada</t>
  </si>
  <si>
    <t>Jeličić</t>
  </si>
  <si>
    <t>Mladen</t>
  </si>
  <si>
    <t>Stamenković</t>
  </si>
  <si>
    <t>Mika</t>
  </si>
  <si>
    <t>Jeličić Radolović</t>
  </si>
  <si>
    <t>Tomić</t>
  </si>
  <si>
    <t>Mato</t>
  </si>
  <si>
    <t>Letinić</t>
  </si>
  <si>
    <t>Kolić</t>
  </si>
  <si>
    <t>Jasna</t>
  </si>
  <si>
    <t>Vedrana</t>
  </si>
  <si>
    <t>Maršić</t>
  </si>
  <si>
    <t>Dejvid</t>
  </si>
  <si>
    <t>Bolić</t>
  </si>
  <si>
    <t>Nadenić</t>
  </si>
  <si>
    <t>44d</t>
  </si>
  <si>
    <t>42d</t>
  </si>
  <si>
    <t>97d</t>
  </si>
  <si>
    <t>Vanessa</t>
  </si>
  <si>
    <t>Vanjak Vodopija</t>
  </si>
  <si>
    <t>Vito Čošić</t>
  </si>
  <si>
    <t>DM12</t>
  </si>
  <si>
    <t>Tomi Puškarić</t>
  </si>
  <si>
    <t>Knapić Ivana</t>
  </si>
  <si>
    <t>DŽ12</t>
  </si>
  <si>
    <t>Kalčić</t>
  </si>
  <si>
    <t>Mario</t>
  </si>
  <si>
    <t>RSD Uljanik / TK Albona</t>
  </si>
  <si>
    <t>KCBT Bribir</t>
  </si>
  <si>
    <t>DNF</t>
  </si>
  <si>
    <t>Ferraz</t>
  </si>
  <si>
    <t>rezultati po kategorijama</t>
  </si>
  <si>
    <t>rezultati ukupno M/Ž</t>
  </si>
  <si>
    <t>rezultati apsolutno</t>
  </si>
  <si>
    <t>rezultati ukupno po kategorijama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</si>
</sst>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\ h:mm:ss;@"/>
    <numFmt numFmtId="165" formatCode="h:mm:ss;@"/>
  </numFmts>
  <fonts count="14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20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8"/>
      <color theme="3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14"/>
      <color theme="1" tint="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</font>
    <font>
      <i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3"/>
      </bottom>
      <diagonal/>
    </border>
    <border>
      <left/>
      <right/>
      <top/>
      <bottom style="double">
        <color theme="4"/>
      </bottom>
      <diagonal/>
    </border>
    <border>
      <left/>
      <right/>
      <top style="thin">
        <color theme="1"/>
      </top>
      <bottom/>
      <diagonal/>
    </border>
    <border>
      <left/>
      <right/>
      <top style="thick">
        <color theme="3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2" borderId="0" xfId="0" applyNumberFormat="1" applyFont="1" applyFill="1" applyBorder="1" applyAlignment="1" applyProtection="1">
      <alignment horizontal="center" wrapText="1"/>
    </xf>
    <xf numFmtId="0" fontId="0" fillId="3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1"/>
    <xf numFmtId="0" fontId="6" fillId="0" borderId="0" xfId="2" applyFont="1" applyBorder="1" applyAlignment="1"/>
    <xf numFmtId="0" fontId="6" fillId="0" borderId="0" xfId="2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4" fillId="0" borderId="0" xfId="1" applyBorder="1"/>
    <xf numFmtId="0" fontId="8" fillId="0" borderId="4" xfId="3" applyFont="1" applyBorder="1" applyAlignment="1">
      <alignment horizontal="center"/>
    </xf>
    <xf numFmtId="0" fontId="4" fillId="0" borderId="0" xfId="1" applyAlignment="1">
      <alignment horizontal="center"/>
    </xf>
    <xf numFmtId="0" fontId="10" fillId="0" borderId="0" xfId="4" applyFont="1" applyAlignment="1">
      <alignment horizontal="center"/>
    </xf>
    <xf numFmtId="0" fontId="4" fillId="0" borderId="0" xfId="1" applyAlignment="1"/>
    <xf numFmtId="0" fontId="4" fillId="0" borderId="0" xfId="1" applyAlignment="1">
      <alignment horizontal="right"/>
    </xf>
    <xf numFmtId="0" fontId="0" fillId="0" borderId="0" xfId="0" quotePrefix="1">
      <alignment vertical="center"/>
    </xf>
    <xf numFmtId="0" fontId="11" fillId="4" borderId="5" xfId="5" applyFill="1" applyBorder="1" applyAlignment="1">
      <alignment horizontal="center"/>
    </xf>
    <xf numFmtId="0" fontId="11" fillId="4" borderId="5" xfId="5" applyFill="1" applyBorder="1" applyAlignment="1">
      <alignment horizontal="left"/>
    </xf>
    <xf numFmtId="0" fontId="3" fillId="5" borderId="0" xfId="0" applyNumberFormat="1" applyFont="1" applyFill="1" applyBorder="1" applyAlignment="1" applyProtection="1">
      <alignment horizontal="left" vertical="center" wrapText="1"/>
    </xf>
    <xf numFmtId="164" fontId="0" fillId="5" borderId="0" xfId="0" applyNumberFormat="1" applyFont="1" applyFill="1" applyBorder="1" applyAlignment="1" applyProtection="1">
      <alignment horizontal="left" vertical="center" wrapText="1"/>
    </xf>
    <xf numFmtId="164" fontId="0" fillId="5" borderId="0" xfId="0" applyNumberForma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3" fillId="5" borderId="0" xfId="0" applyNumberFormat="1" applyFont="1" applyFill="1" applyBorder="1" applyAlignment="1" applyProtection="1">
      <alignment horizontal="center" vertical="center" wrapText="1"/>
    </xf>
    <xf numFmtId="164" fontId="0" fillId="5" borderId="0" xfId="0" applyNumberFormat="1" applyFont="1" applyFill="1" applyBorder="1" applyAlignment="1" applyProtection="1">
      <alignment horizontal="center" vertical="center" wrapText="1"/>
    </xf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NumberFormat="1" applyFont="1" applyFill="1" applyBorder="1" applyAlignment="1" applyProtection="1">
      <alignment horizontal="center" vertical="center" wrapText="1"/>
    </xf>
    <xf numFmtId="0" fontId="12" fillId="5" borderId="0" xfId="6" applyFill="1" applyAlignment="1">
      <alignment horizontal="center" vertical="center"/>
    </xf>
    <xf numFmtId="0" fontId="3" fillId="5" borderId="0" xfId="0" applyNumberFormat="1" applyFont="1" applyFill="1" applyBorder="1" applyAlignment="1" applyProtection="1">
      <alignment horizontal="center" wrapText="1"/>
    </xf>
    <xf numFmtId="0" fontId="0" fillId="5" borderId="0" xfId="0" applyNumberFormat="1" applyFont="1" applyFill="1" applyBorder="1" applyAlignment="1" applyProtection="1">
      <alignment wrapText="1"/>
    </xf>
    <xf numFmtId="0" fontId="0" fillId="5" borderId="0" xfId="0" applyFill="1">
      <alignment vertical="center"/>
    </xf>
    <xf numFmtId="0" fontId="13" fillId="0" borderId="0" xfId="4" applyFont="1" applyAlignment="1">
      <alignment horizontal="center"/>
    </xf>
    <xf numFmtId="0" fontId="4" fillId="0" borderId="0" xfId="1" applyNumberFormat="1" applyBorder="1"/>
    <xf numFmtId="0" fontId="4" fillId="0" borderId="0" xfId="1" applyNumberFormat="1" applyBorder="1" applyAlignment="1">
      <alignment horizontal="center"/>
    </xf>
    <xf numFmtId="0" fontId="4" fillId="0" borderId="0" xfId="1" applyNumberFormat="1"/>
    <xf numFmtId="0" fontId="4" fillId="0" borderId="0" xfId="1" applyNumberFormat="1" applyAlignment="1">
      <alignment horizont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7" fontId="4" fillId="0" borderId="0" xfId="1" applyNumberFormat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6" fillId="0" borderId="4" xfId="2" applyFont="1" applyBorder="1" applyAlignment="1">
      <alignment horizontal="left"/>
    </xf>
    <xf numFmtId="0" fontId="8" fillId="0" borderId="4" xfId="3" applyFont="1" applyBorder="1" applyAlignment="1">
      <alignment horizontal="center"/>
    </xf>
    <xf numFmtId="0" fontId="10" fillId="0" borderId="7" xfId="4" applyFont="1" applyBorder="1" applyAlignment="1">
      <alignment horizontal="center"/>
    </xf>
    <xf numFmtId="0" fontId="2" fillId="0" borderId="7" xfId="1" applyFont="1" applyBorder="1" applyAlignment="1">
      <alignment horizontal="right" vertical="center"/>
    </xf>
    <xf numFmtId="0" fontId="13" fillId="0" borderId="7" xfId="4" applyFont="1" applyBorder="1" applyAlignment="1">
      <alignment horizontal="center"/>
    </xf>
    <xf numFmtId="0" fontId="1" fillId="0" borderId="6" xfId="1" applyNumberFormat="1" applyFont="1" applyBorder="1" applyAlignment="1"/>
    <xf numFmtId="165" fontId="4" fillId="0" borderId="0" xfId="1" applyNumberFormat="1" applyAlignment="1">
      <alignment horizontal="center"/>
    </xf>
    <xf numFmtId="165" fontId="4" fillId="0" borderId="0" xfId="1" applyNumberFormat="1" applyBorder="1" applyAlignment="1">
      <alignment horizontal="center"/>
    </xf>
    <xf numFmtId="0" fontId="1" fillId="0" borderId="8" xfId="1" applyNumberFormat="1" applyFont="1" applyBorder="1" applyAlignmen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/>
    <xf numFmtId="0" fontId="1" fillId="0" borderId="0" xfId="1" applyFont="1" applyBorder="1" applyAlignment="1">
      <alignment horizontal="right"/>
    </xf>
    <xf numFmtId="0" fontId="1" fillId="0" borderId="0" xfId="1" applyFont="1"/>
    <xf numFmtId="165" fontId="1" fillId="0" borderId="0" xfId="1" applyNumberFormat="1" applyFont="1" applyAlignment="1">
      <alignment horizontal="center"/>
    </xf>
    <xf numFmtId="0" fontId="4" fillId="0" borderId="9" xfId="1" applyBorder="1" applyAlignment="1">
      <alignment horizontal="right"/>
    </xf>
    <xf numFmtId="0" fontId="4" fillId="0" borderId="10" xfId="1" applyBorder="1" applyAlignment="1">
      <alignment horizontal="center"/>
    </xf>
    <xf numFmtId="0" fontId="4" fillId="0" borderId="10" xfId="1" applyNumberFormat="1" applyBorder="1"/>
    <xf numFmtId="0" fontId="4" fillId="0" borderId="10" xfId="1" applyNumberFormat="1" applyBorder="1" applyAlignment="1">
      <alignment horizontal="center"/>
    </xf>
    <xf numFmtId="165" fontId="4" fillId="0" borderId="11" xfId="1" applyNumberFormat="1" applyBorder="1" applyAlignment="1">
      <alignment horizontal="center"/>
    </xf>
    <xf numFmtId="0" fontId="4" fillId="0" borderId="12" xfId="1" applyBorder="1" applyAlignment="1">
      <alignment horizontal="right"/>
    </xf>
    <xf numFmtId="165" fontId="4" fillId="0" borderId="13" xfId="1" applyNumberFormat="1" applyBorder="1" applyAlignment="1">
      <alignment horizontal="center"/>
    </xf>
    <xf numFmtId="0" fontId="4" fillId="0" borderId="14" xfId="1" applyBorder="1" applyAlignment="1">
      <alignment horizontal="right"/>
    </xf>
    <xf numFmtId="0" fontId="4" fillId="0" borderId="15" xfId="1" applyBorder="1" applyAlignment="1">
      <alignment horizontal="center"/>
    </xf>
    <xf numFmtId="0" fontId="4" fillId="0" borderId="15" xfId="1" applyNumberFormat="1" applyBorder="1"/>
    <xf numFmtId="0" fontId="4" fillId="0" borderId="15" xfId="1" applyNumberFormat="1" applyBorder="1" applyAlignment="1">
      <alignment horizontal="center"/>
    </xf>
    <xf numFmtId="165" fontId="4" fillId="0" borderId="16" xfId="1" applyNumberFormat="1" applyBorder="1" applyAlignment="1">
      <alignment horizontal="center"/>
    </xf>
    <xf numFmtId="0" fontId="0" fillId="0" borderId="15" xfId="0" applyNumberFormat="1" applyBorder="1">
      <alignment vertical="center"/>
    </xf>
    <xf numFmtId="0" fontId="0" fillId="0" borderId="15" xfId="0" applyNumberFormat="1" applyBorder="1" applyAlignment="1">
      <alignment horizontal="center"/>
    </xf>
    <xf numFmtId="165" fontId="1" fillId="0" borderId="16" xfId="1" applyNumberFormat="1" applyFont="1" applyBorder="1" applyAlignment="1">
      <alignment horizontal="center"/>
    </xf>
    <xf numFmtId="0" fontId="11" fillId="4" borderId="0" xfId="5" applyFill="1" applyBorder="1" applyAlignment="1">
      <alignment horizontal="center"/>
    </xf>
    <xf numFmtId="0" fontId="11" fillId="4" borderId="0" xfId="5" applyFill="1" applyBorder="1" applyAlignment="1">
      <alignment horizontal="left"/>
    </xf>
    <xf numFmtId="0" fontId="4" fillId="0" borderId="21" xfId="1" applyBorder="1" applyAlignment="1">
      <alignment horizontal="right"/>
    </xf>
    <xf numFmtId="0" fontId="4" fillId="0" borderId="22" xfId="1" applyBorder="1" applyAlignment="1">
      <alignment horizontal="center"/>
    </xf>
    <xf numFmtId="0" fontId="4" fillId="0" borderId="22" xfId="1" applyNumberFormat="1" applyBorder="1"/>
    <xf numFmtId="0" fontId="4" fillId="0" borderId="22" xfId="1" applyNumberFormat="1" applyBorder="1" applyAlignment="1">
      <alignment horizontal="center"/>
    </xf>
    <xf numFmtId="165" fontId="4" fillId="0" borderId="23" xfId="1" applyNumberFormat="1" applyBorder="1" applyAlignment="1">
      <alignment horizontal="center"/>
    </xf>
    <xf numFmtId="0" fontId="4" fillId="6" borderId="9" xfId="1" applyFill="1" applyBorder="1" applyAlignment="1">
      <alignment horizontal="right"/>
    </xf>
    <xf numFmtId="0" fontId="4" fillId="6" borderId="10" xfId="1" applyFill="1" applyBorder="1" applyAlignment="1">
      <alignment horizontal="center"/>
    </xf>
    <xf numFmtId="0" fontId="4" fillId="6" borderId="10" xfId="1" applyNumberFormat="1" applyFill="1" applyBorder="1"/>
    <xf numFmtId="0" fontId="4" fillId="6" borderId="10" xfId="1" applyNumberFormat="1" applyFill="1" applyBorder="1" applyAlignment="1">
      <alignment horizontal="center"/>
    </xf>
    <xf numFmtId="165" fontId="4" fillId="6" borderId="11" xfId="1" applyNumberFormat="1" applyFill="1" applyBorder="1" applyAlignment="1">
      <alignment horizontal="center"/>
    </xf>
    <xf numFmtId="0" fontId="4" fillId="6" borderId="12" xfId="1" applyFill="1" applyBorder="1" applyAlignment="1">
      <alignment horizontal="right"/>
    </xf>
    <xf numFmtId="0" fontId="4" fillId="6" borderId="0" xfId="1" applyFill="1" applyBorder="1" applyAlignment="1">
      <alignment horizontal="center"/>
    </xf>
    <xf numFmtId="0" fontId="4" fillId="6" borderId="0" xfId="1" applyNumberFormat="1" applyFill="1" applyBorder="1"/>
    <xf numFmtId="0" fontId="4" fillId="6" borderId="0" xfId="1" applyNumberFormat="1" applyFill="1" applyBorder="1" applyAlignment="1">
      <alignment horizontal="center"/>
    </xf>
    <xf numFmtId="165" fontId="4" fillId="6" borderId="13" xfId="1" applyNumberFormat="1" applyFill="1" applyBorder="1" applyAlignment="1">
      <alignment horizontal="center"/>
    </xf>
    <xf numFmtId="0" fontId="4" fillId="6" borderId="14" xfId="1" applyFill="1" applyBorder="1" applyAlignment="1">
      <alignment horizontal="right"/>
    </xf>
    <xf numFmtId="0" fontId="4" fillId="6" borderId="15" xfId="1" applyFill="1" applyBorder="1" applyAlignment="1">
      <alignment horizontal="center"/>
    </xf>
    <xf numFmtId="0" fontId="0" fillId="6" borderId="15" xfId="0" applyNumberFormat="1" applyFill="1" applyBorder="1">
      <alignment vertical="center"/>
    </xf>
    <xf numFmtId="0" fontId="0" fillId="6" borderId="15" xfId="0" applyNumberFormat="1" applyFill="1" applyBorder="1" applyAlignment="1">
      <alignment horizontal="center"/>
    </xf>
    <xf numFmtId="165" fontId="4" fillId="6" borderId="16" xfId="1" applyNumberFormat="1" applyFill="1" applyBorder="1" applyAlignment="1">
      <alignment horizontal="center"/>
    </xf>
    <xf numFmtId="165" fontId="1" fillId="6" borderId="11" xfId="1" applyNumberFormat="1" applyFont="1" applyFill="1" applyBorder="1" applyAlignment="1">
      <alignment horizontal="center"/>
    </xf>
    <xf numFmtId="0" fontId="4" fillId="6" borderId="10" xfId="1" applyFill="1" applyBorder="1"/>
    <xf numFmtId="0" fontId="4" fillId="6" borderId="15" xfId="1" applyNumberFormat="1" applyFill="1" applyBorder="1"/>
    <xf numFmtId="0" fontId="4" fillId="6" borderId="15" xfId="1" applyNumberFormat="1" applyFill="1" applyBorder="1" applyAlignment="1">
      <alignment horizontal="center"/>
    </xf>
    <xf numFmtId="0" fontId="4" fillId="6" borderId="18" xfId="1" applyFill="1" applyBorder="1" applyAlignment="1">
      <alignment horizontal="right"/>
    </xf>
    <xf numFmtId="0" fontId="4" fillId="6" borderId="19" xfId="1" applyFill="1" applyBorder="1" applyAlignment="1">
      <alignment horizontal="center"/>
    </xf>
    <xf numFmtId="0" fontId="0" fillId="6" borderId="19" xfId="0" applyNumberFormat="1" applyFill="1" applyBorder="1">
      <alignment vertical="center"/>
    </xf>
    <xf numFmtId="0" fontId="0" fillId="6" borderId="19" xfId="0" applyNumberFormat="1" applyFill="1" applyBorder="1" applyAlignment="1">
      <alignment horizontal="center"/>
    </xf>
    <xf numFmtId="165" fontId="4" fillId="6" borderId="20" xfId="1" applyNumberFormat="1" applyFill="1" applyBorder="1" applyAlignment="1">
      <alignment horizontal="center"/>
    </xf>
    <xf numFmtId="0" fontId="4" fillId="6" borderId="0" xfId="1" applyFill="1" applyAlignment="1">
      <alignment horizontal="right"/>
    </xf>
    <xf numFmtId="0" fontId="4" fillId="6" borderId="0" xfId="1" applyFill="1" applyAlignment="1">
      <alignment horizontal="center"/>
    </xf>
    <xf numFmtId="0" fontId="4" fillId="6" borderId="0" xfId="1" applyNumberFormat="1" applyFill="1"/>
    <xf numFmtId="0" fontId="4" fillId="6" borderId="0" xfId="1" applyNumberFormat="1" applyFill="1" applyAlignment="1">
      <alignment horizontal="center"/>
    </xf>
    <xf numFmtId="165" fontId="4" fillId="6" borderId="0" xfId="1" applyNumberFormat="1" applyFill="1" applyAlignment="1">
      <alignment horizontal="center"/>
    </xf>
    <xf numFmtId="165" fontId="4" fillId="6" borderId="0" xfId="1" applyNumberFormat="1" applyFill="1" applyBorder="1" applyAlignment="1">
      <alignment horizontal="center"/>
    </xf>
    <xf numFmtId="0" fontId="0" fillId="6" borderId="0" xfId="0" applyNumberFormat="1" applyFill="1">
      <alignment vertical="center"/>
    </xf>
    <xf numFmtId="0" fontId="0" fillId="6" borderId="0" xfId="0" applyNumberFormat="1" applyFill="1" applyAlignment="1">
      <alignment horizontal="center"/>
    </xf>
    <xf numFmtId="0" fontId="1" fillId="0" borderId="12" xfId="1" applyFont="1" applyBorder="1" applyAlignment="1">
      <alignment horizontal="right"/>
    </xf>
    <xf numFmtId="0" fontId="1" fillId="0" borderId="14" xfId="1" applyFont="1" applyBorder="1" applyAlignment="1">
      <alignment horizontal="right"/>
    </xf>
    <xf numFmtId="47" fontId="4" fillId="0" borderId="13" xfId="1" applyNumberFormat="1" applyBorder="1" applyAlignment="1">
      <alignment horizontal="center"/>
    </xf>
    <xf numFmtId="0" fontId="1" fillId="0" borderId="15" xfId="1" applyNumberFormat="1" applyFont="1" applyBorder="1" applyAlignment="1"/>
    <xf numFmtId="0" fontId="1" fillId="0" borderId="15" xfId="1" applyNumberFormat="1" applyFont="1" applyBorder="1" applyAlignment="1">
      <alignment horizontal="center"/>
    </xf>
    <xf numFmtId="47" fontId="4" fillId="0" borderId="16" xfId="1" applyNumberFormat="1" applyBorder="1" applyAlignment="1">
      <alignment horizontal="center"/>
    </xf>
    <xf numFmtId="0" fontId="1" fillId="6" borderId="12" xfId="1" applyFont="1" applyFill="1" applyBorder="1" applyAlignment="1">
      <alignment horizontal="right"/>
    </xf>
    <xf numFmtId="0" fontId="4" fillId="6" borderId="0" xfId="1" applyFill="1" applyBorder="1"/>
    <xf numFmtId="0" fontId="1" fillId="6" borderId="0" xfId="1" applyFont="1" applyFill="1" applyBorder="1"/>
    <xf numFmtId="0" fontId="1" fillId="6" borderId="0" xfId="1" applyFont="1" applyFill="1" applyBorder="1" applyAlignment="1">
      <alignment horizontal="center"/>
    </xf>
    <xf numFmtId="0" fontId="4" fillId="6" borderId="8" xfId="1" applyFill="1" applyBorder="1"/>
    <xf numFmtId="0" fontId="1" fillId="6" borderId="14" xfId="1" applyFont="1" applyFill="1" applyBorder="1" applyAlignment="1">
      <alignment horizontal="right"/>
    </xf>
    <xf numFmtId="0" fontId="4" fillId="6" borderId="17" xfId="1" applyFill="1" applyBorder="1"/>
    <xf numFmtId="0" fontId="4" fillId="6" borderId="24" xfId="1" applyFill="1" applyBorder="1" applyAlignment="1">
      <alignment horizontal="center"/>
    </xf>
    <xf numFmtId="0" fontId="4" fillId="6" borderId="24" xfId="1" applyFill="1" applyBorder="1"/>
    <xf numFmtId="0" fontId="1" fillId="6" borderId="25" xfId="1" applyFont="1" applyFill="1" applyBorder="1" applyAlignment="1">
      <alignment horizontal="right"/>
    </xf>
    <xf numFmtId="0" fontId="4" fillId="6" borderId="26" xfId="1" applyFill="1" applyBorder="1" applyAlignment="1">
      <alignment horizontal="center"/>
    </xf>
    <xf numFmtId="0" fontId="4" fillId="6" borderId="26" xfId="1" applyFill="1" applyBorder="1"/>
    <xf numFmtId="165" fontId="4" fillId="6" borderId="27" xfId="1" applyNumberFormat="1" applyFill="1" applyBorder="1" applyAlignment="1">
      <alignment horizontal="center"/>
    </xf>
    <xf numFmtId="0" fontId="1" fillId="6" borderId="28" xfId="1" applyFont="1" applyFill="1" applyBorder="1" applyAlignment="1">
      <alignment horizontal="right"/>
    </xf>
    <xf numFmtId="165" fontId="4" fillId="6" borderId="29" xfId="1" applyNumberFormat="1" applyFill="1" applyBorder="1" applyAlignment="1">
      <alignment horizontal="center"/>
    </xf>
    <xf numFmtId="0" fontId="1" fillId="6" borderId="30" xfId="1" applyFont="1" applyFill="1" applyBorder="1" applyAlignment="1">
      <alignment horizontal="right"/>
    </xf>
    <xf numFmtId="0" fontId="4" fillId="6" borderId="31" xfId="1" applyFill="1" applyBorder="1" applyAlignment="1">
      <alignment horizontal="center"/>
    </xf>
    <xf numFmtId="0" fontId="4" fillId="6" borderId="31" xfId="1" applyFill="1" applyBorder="1"/>
    <xf numFmtId="165" fontId="4" fillId="6" borderId="32" xfId="1" applyNumberFormat="1" applyFill="1" applyBorder="1" applyAlignment="1">
      <alignment horizontal="center"/>
    </xf>
    <xf numFmtId="0" fontId="1" fillId="0" borderId="25" xfId="1" applyFont="1" applyFill="1" applyBorder="1" applyAlignment="1">
      <alignment horizontal="right"/>
    </xf>
    <xf numFmtId="0" fontId="4" fillId="0" borderId="26" xfId="1" applyFill="1" applyBorder="1" applyAlignment="1">
      <alignment horizontal="center"/>
    </xf>
    <xf numFmtId="0" fontId="4" fillId="0" borderId="26" xfId="1" applyFill="1" applyBorder="1"/>
    <xf numFmtId="165" fontId="4" fillId="0" borderId="27" xfId="1" applyNumberFormat="1" applyFill="1" applyBorder="1" applyAlignment="1">
      <alignment horizontal="center"/>
    </xf>
    <xf numFmtId="0" fontId="1" fillId="0" borderId="28" xfId="1" applyFont="1" applyFill="1" applyBorder="1" applyAlignment="1">
      <alignment horizontal="right"/>
    </xf>
    <xf numFmtId="0" fontId="4" fillId="0" borderId="24" xfId="1" applyFill="1" applyBorder="1" applyAlignment="1">
      <alignment horizontal="center"/>
    </xf>
    <xf numFmtId="0" fontId="4" fillId="0" borderId="24" xfId="1" applyFill="1" applyBorder="1"/>
    <xf numFmtId="165" fontId="4" fillId="0" borderId="29" xfId="1" applyNumberFormat="1" applyFill="1" applyBorder="1" applyAlignment="1">
      <alignment horizontal="center"/>
    </xf>
    <xf numFmtId="0" fontId="1" fillId="0" borderId="24" xfId="1" applyNumberFormat="1" applyFont="1" applyFill="1" applyBorder="1" applyAlignment="1"/>
    <xf numFmtId="0" fontId="1" fillId="0" borderId="24" xfId="1" applyNumberFormat="1" applyFont="1" applyFill="1" applyBorder="1" applyAlignment="1">
      <alignment horizontal="center"/>
    </xf>
    <xf numFmtId="47" fontId="4" fillId="0" borderId="29" xfId="1" applyNumberFormat="1" applyFill="1" applyBorder="1" applyAlignment="1">
      <alignment horizontal="center"/>
    </xf>
    <xf numFmtId="0" fontId="1" fillId="0" borderId="30" xfId="1" applyFont="1" applyFill="1" applyBorder="1" applyAlignment="1">
      <alignment horizontal="right"/>
    </xf>
    <xf numFmtId="0" fontId="4" fillId="0" borderId="31" xfId="1" applyFill="1" applyBorder="1" applyAlignment="1">
      <alignment horizontal="center"/>
    </xf>
    <xf numFmtId="0" fontId="1" fillId="0" borderId="31" xfId="1" applyNumberFormat="1" applyFont="1" applyFill="1" applyBorder="1" applyAlignment="1"/>
    <xf numFmtId="0" fontId="1" fillId="0" borderId="31" xfId="1" applyNumberFormat="1" applyFont="1" applyFill="1" applyBorder="1" applyAlignment="1">
      <alignment horizontal="center"/>
    </xf>
    <xf numFmtId="47" fontId="4" fillId="0" borderId="32" xfId="1" applyNumberFormat="1" applyFill="1" applyBorder="1" applyAlignment="1">
      <alignment horizontal="center"/>
    </xf>
    <xf numFmtId="0" fontId="4" fillId="0" borderId="31" xfId="1" applyFill="1" applyBorder="1"/>
    <xf numFmtId="165" fontId="4" fillId="0" borderId="32" xfId="1" applyNumberFormat="1" applyFill="1" applyBorder="1" applyAlignment="1">
      <alignment horizontal="center"/>
    </xf>
    <xf numFmtId="0" fontId="1" fillId="0" borderId="24" xfId="1" applyFont="1" applyFill="1" applyBorder="1"/>
    <xf numFmtId="0" fontId="1" fillId="0" borderId="24" xfId="1" applyFont="1" applyFill="1" applyBorder="1" applyAlignment="1">
      <alignment horizontal="center"/>
    </xf>
    <xf numFmtId="0" fontId="11" fillId="7" borderId="9" xfId="1" applyFont="1" applyFill="1" applyBorder="1" applyAlignment="1">
      <alignment horizontal="right"/>
    </xf>
    <xf numFmtId="0" fontId="11" fillId="7" borderId="10" xfId="1" applyFont="1" applyFill="1" applyBorder="1" applyAlignment="1">
      <alignment horizontal="center"/>
    </xf>
    <xf numFmtId="0" fontId="11" fillId="7" borderId="10" xfId="1" applyFont="1" applyFill="1" applyBorder="1"/>
    <xf numFmtId="165" fontId="11" fillId="7" borderId="11" xfId="1" applyNumberFormat="1" applyFont="1" applyFill="1" applyBorder="1" applyAlignment="1">
      <alignment horizontal="center"/>
    </xf>
    <xf numFmtId="0" fontId="11" fillId="7" borderId="12" xfId="1" applyFont="1" applyFill="1" applyBorder="1" applyAlignment="1">
      <alignment horizontal="right"/>
    </xf>
    <xf numFmtId="0" fontId="11" fillId="7" borderId="0" xfId="1" applyFont="1" applyFill="1" applyBorder="1" applyAlignment="1">
      <alignment horizontal="center"/>
    </xf>
    <xf numFmtId="0" fontId="11" fillId="7" borderId="0" xfId="1" applyNumberFormat="1" applyFont="1" applyFill="1" applyBorder="1"/>
    <xf numFmtId="0" fontId="11" fillId="7" borderId="0" xfId="1" applyNumberFormat="1" applyFont="1" applyFill="1" applyBorder="1" applyAlignment="1">
      <alignment horizontal="center"/>
    </xf>
    <xf numFmtId="165" fontId="11" fillId="7" borderId="13" xfId="1" applyNumberFormat="1" applyFont="1" applyFill="1" applyBorder="1" applyAlignment="1">
      <alignment horizontal="center"/>
    </xf>
    <xf numFmtId="0" fontId="11" fillId="7" borderId="14" xfId="1" applyFont="1" applyFill="1" applyBorder="1" applyAlignment="1">
      <alignment horizontal="right"/>
    </xf>
    <xf numFmtId="0" fontId="11" fillId="7" borderId="15" xfId="1" applyFont="1" applyFill="1" applyBorder="1" applyAlignment="1">
      <alignment horizontal="center"/>
    </xf>
    <xf numFmtId="0" fontId="11" fillId="7" borderId="15" xfId="1" applyNumberFormat="1" applyFont="1" applyFill="1" applyBorder="1"/>
    <xf numFmtId="0" fontId="11" fillId="7" borderId="15" xfId="1" applyNumberFormat="1" applyFont="1" applyFill="1" applyBorder="1" applyAlignment="1">
      <alignment horizontal="center"/>
    </xf>
    <xf numFmtId="165" fontId="11" fillId="7" borderId="16" xfId="1" applyNumberFormat="1" applyFont="1" applyFill="1" applyBorder="1" applyAlignment="1">
      <alignment horizontal="center"/>
    </xf>
    <xf numFmtId="0" fontId="4" fillId="7" borderId="9" xfId="1" applyFill="1" applyBorder="1" applyAlignment="1">
      <alignment horizontal="right"/>
    </xf>
    <xf numFmtId="0" fontId="4" fillId="7" borderId="10" xfId="1" applyFill="1" applyBorder="1" applyAlignment="1">
      <alignment horizontal="center"/>
    </xf>
    <xf numFmtId="0" fontId="4" fillId="7" borderId="10" xfId="1" applyNumberFormat="1" applyFill="1" applyBorder="1"/>
    <xf numFmtId="0" fontId="4" fillId="7" borderId="10" xfId="1" applyNumberFormat="1" applyFill="1" applyBorder="1" applyAlignment="1">
      <alignment horizontal="center"/>
    </xf>
    <xf numFmtId="165" fontId="4" fillId="7" borderId="11" xfId="1" applyNumberFormat="1" applyFill="1" applyBorder="1" applyAlignment="1">
      <alignment horizontal="center"/>
    </xf>
    <xf numFmtId="0" fontId="4" fillId="7" borderId="12" xfId="1" applyFill="1" applyBorder="1" applyAlignment="1">
      <alignment horizontal="right"/>
    </xf>
    <xf numFmtId="0" fontId="4" fillId="7" borderId="0" xfId="1" applyFill="1" applyBorder="1" applyAlignment="1">
      <alignment horizontal="center"/>
    </xf>
    <xf numFmtId="0" fontId="4" fillId="7" borderId="0" xfId="1" applyNumberFormat="1" applyFill="1" applyBorder="1"/>
    <xf numFmtId="0" fontId="4" fillId="7" borderId="0" xfId="1" applyNumberFormat="1" applyFill="1" applyBorder="1" applyAlignment="1">
      <alignment horizontal="center"/>
    </xf>
    <xf numFmtId="165" fontId="4" fillId="7" borderId="13" xfId="1" applyNumberFormat="1" applyFill="1" applyBorder="1" applyAlignment="1">
      <alignment horizontal="center"/>
    </xf>
    <xf numFmtId="0" fontId="4" fillId="7" borderId="14" xfId="1" applyFill="1" applyBorder="1" applyAlignment="1">
      <alignment horizontal="right"/>
    </xf>
    <xf numFmtId="0" fontId="4" fillId="7" borderId="15" xfId="1" applyFill="1" applyBorder="1" applyAlignment="1">
      <alignment horizontal="center"/>
    </xf>
    <xf numFmtId="0" fontId="4" fillId="7" borderId="15" xfId="1" applyNumberFormat="1" applyFill="1" applyBorder="1"/>
    <xf numFmtId="0" fontId="4" fillId="7" borderId="15" xfId="1" applyNumberFormat="1" applyFill="1" applyBorder="1" applyAlignment="1">
      <alignment horizontal="center"/>
    </xf>
    <xf numFmtId="165" fontId="4" fillId="7" borderId="16" xfId="1" applyNumberFormat="1" applyFill="1" applyBorder="1" applyAlignment="1">
      <alignment horizontal="center"/>
    </xf>
    <xf numFmtId="0" fontId="11" fillId="7" borderId="0" xfId="1" applyFont="1" applyFill="1" applyAlignment="1">
      <alignment horizontal="right"/>
    </xf>
    <xf numFmtId="0" fontId="11" fillId="7" borderId="0" xfId="1" applyFont="1" applyFill="1" applyAlignment="1">
      <alignment horizontal="center"/>
    </xf>
    <xf numFmtId="0" fontId="11" fillId="7" borderId="0" xfId="1" applyFont="1" applyFill="1"/>
    <xf numFmtId="165" fontId="11" fillId="7" borderId="0" xfId="1" applyNumberFormat="1" applyFont="1" applyFill="1" applyAlignment="1">
      <alignment horizontal="center"/>
    </xf>
    <xf numFmtId="0" fontId="11" fillId="7" borderId="0" xfId="1" applyNumberFormat="1" applyFont="1" applyFill="1"/>
    <xf numFmtId="0" fontId="11" fillId="7" borderId="0" xfId="1" applyNumberFormat="1" applyFont="1" applyFill="1" applyAlignment="1">
      <alignment horizontal="center"/>
    </xf>
    <xf numFmtId="0" fontId="11" fillId="7" borderId="0" xfId="1" applyFont="1" applyFill="1" applyBorder="1"/>
  </cellXfs>
  <cellStyles count="7">
    <cellStyle name="Explanatory Text 2" xfId="4"/>
    <cellStyle name="Heading 1 2" xfId="2"/>
    <cellStyle name="Heading 2 2" xfId="3"/>
    <cellStyle name="Hyperlink" xfId="6" builtinId="8"/>
    <cellStyle name="Normal" xfId="0" builtinId="0"/>
    <cellStyle name="Normal 2" xfId="1"/>
    <cellStyle name="Total 2" xfId="5"/>
  </cellStyles>
  <dxfs count="85">
    <dxf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numFmt numFmtId="29" formatCode="mm:ss.0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double">
          <color rgb="FF4F81BD"/>
        </bottom>
      </border>
    </dxf>
    <dxf>
      <border outline="0">
        <top style="thin">
          <color rgb="FF4F81BD"/>
        </top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</dxf>
    <dxf>
      <numFmt numFmtId="29" formatCode="mm:ss.0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border outline="0">
        <bottom style="double">
          <color rgb="FF4F81BD"/>
        </bottom>
      </border>
    </dxf>
    <dxf>
      <border outline="0">
        <top style="thin">
          <color rgb="FF4F81BD"/>
        </top>
      </border>
    </dxf>
    <dxf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</dxf>
    <dxf>
      <numFmt numFmtId="29" formatCode="mm:ss.0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border outline="0">
        <bottom style="double">
          <color rgb="FF4F81BD"/>
        </bottom>
      </border>
    </dxf>
    <dxf>
      <border outline="0">
        <top style="thin">
          <color rgb="FF4F81BD"/>
        </top>
      </border>
    </dxf>
    <dxf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</dxf>
    <dxf>
      <numFmt numFmtId="165" formatCode="h:mm:ss;@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border outline="0">
        <bottom style="double">
          <color rgb="FF4F81BD"/>
        </bottom>
      </border>
    </dxf>
    <dxf>
      <border outline="0">
        <top style="thin">
          <color rgb="FF4F81BD"/>
        </top>
      </border>
    </dxf>
    <dxf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</dxf>
    <dxf>
      <numFmt numFmtId="165" formatCode="h:mm:ss;@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border outline="0">
        <bottom style="double">
          <color rgb="FF4F81BD"/>
        </bottom>
      </border>
    </dxf>
    <dxf>
      <border outline="0">
        <top style="thin">
          <color rgb="FF4F81BD"/>
        </top>
      </border>
    </dxf>
    <dxf>
      <alignment horizontal="center" vertical="bottom" textRotation="0" wrapText="0" relative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</dxf>
    <dxf>
      <numFmt numFmtId="165" formatCode="h:mm:ss;@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right" vertical="bottom" textRotation="0" wrapText="0" relativeIndent="0" justifyLastLine="0" shrinkToFit="0" readingOrder="0"/>
    </dxf>
    <dxf>
      <border outline="0">
        <top style="thin">
          <color rgb="FF4F81BD"/>
        </top>
      </border>
    </dxf>
    <dxf>
      <alignment horizontal="center" vertical="bottom" textRotation="0" wrapText="0" relativeIndent="0" justifyLastLine="0" shrinkToFit="0" readingOrder="0"/>
    </dxf>
    <dxf>
      <border outline="0">
        <bottom style="double">
          <color rgb="FF4F81BD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</dxf>
    <dxf>
      <numFmt numFmtId="0" formatCode="General"/>
      <fill>
        <patternFill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FF0000"/>
        </patternFill>
      </fill>
      <alignment horizontal="center" vertical="center" textRotation="0" indent="0" justifyLastLine="0" shrinkToFit="0" readingOrder="0"/>
    </dxf>
    <dxf>
      <fill>
        <patternFill>
          <fgColor indexed="64"/>
          <bgColor rgb="FFFF0000"/>
        </patternFill>
      </fill>
    </dxf>
    <dxf>
      <alignment horizontal="center" vertical="center" textRotation="0" wrapText="0" indent="0" justifyLastLine="0" shrinkToFit="0" readingOrder="0"/>
    </dxf>
    <dxf>
      <fill>
        <patternFill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m\/d\/yyyy\ h:mm:ss;@"/>
      <fill>
        <patternFill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164" formatCode="m\/d\/yyyy\ h:mm:ss;@"/>
      <fill>
        <patternFill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164" formatCode="m\/d\/yyyy\ h:mm:ss;@"/>
      <fill>
        <patternFill>
          <fgColor indexed="64"/>
          <bgColor rgb="FFFF0000"/>
        </patternFill>
      </fill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1800225</xdr:colOff>
      <xdr:row>27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3228975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1800225</xdr:colOff>
      <xdr:row>9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32766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1800225</xdr:colOff>
      <xdr:row>25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32766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1800225</xdr:colOff>
      <xdr:row>23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3276600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25</xdr:row>
      <xdr:rowOff>85725</xdr:rowOff>
    </xdr:from>
    <xdr:ext cx="184731" cy="264560"/>
    <xdr:sp macro="" textlink="">
      <xdr:nvSpPr>
        <xdr:cNvPr id="3" name="TextBox 2"/>
        <xdr:cNvSpPr txBox="1"/>
      </xdr:nvSpPr>
      <xdr:spPr>
        <a:xfrm>
          <a:off x="32766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24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3276600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25</xdr:row>
      <xdr:rowOff>85725</xdr:rowOff>
    </xdr:from>
    <xdr:ext cx="184731" cy="264560"/>
    <xdr:sp macro="" textlink="">
      <xdr:nvSpPr>
        <xdr:cNvPr id="5" name="TextBox 4"/>
        <xdr:cNvSpPr txBox="1"/>
      </xdr:nvSpPr>
      <xdr:spPr>
        <a:xfrm>
          <a:off x="32766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26</xdr:row>
      <xdr:rowOff>85725</xdr:rowOff>
    </xdr:from>
    <xdr:ext cx="184731" cy="264560"/>
    <xdr:sp macro="" textlink="">
      <xdr:nvSpPr>
        <xdr:cNvPr id="6" name="TextBox 5"/>
        <xdr:cNvSpPr txBox="1"/>
      </xdr:nvSpPr>
      <xdr:spPr>
        <a:xfrm>
          <a:off x="32766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1800225</xdr:colOff>
      <xdr:row>25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3276600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13</xdr:row>
      <xdr:rowOff>85725</xdr:rowOff>
    </xdr:from>
    <xdr:ext cx="184731" cy="264560"/>
    <xdr:sp macro="" textlink="">
      <xdr:nvSpPr>
        <xdr:cNvPr id="3" name="TextBox 2"/>
        <xdr:cNvSpPr txBox="1"/>
      </xdr:nvSpPr>
      <xdr:spPr>
        <a:xfrm>
          <a:off x="32766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26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3276600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13</xdr:row>
      <xdr:rowOff>85725</xdr:rowOff>
    </xdr:from>
    <xdr:ext cx="184731" cy="264560"/>
    <xdr:sp macro="" textlink="">
      <xdr:nvSpPr>
        <xdr:cNvPr id="5" name="TextBox 4"/>
        <xdr:cNvSpPr txBox="1"/>
      </xdr:nvSpPr>
      <xdr:spPr>
        <a:xfrm>
          <a:off x="32766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14</xdr:row>
      <xdr:rowOff>85725</xdr:rowOff>
    </xdr:from>
    <xdr:ext cx="184731" cy="264560"/>
    <xdr:sp macro="" textlink="">
      <xdr:nvSpPr>
        <xdr:cNvPr id="6" name="TextBox 5"/>
        <xdr:cNvSpPr txBox="1"/>
      </xdr:nvSpPr>
      <xdr:spPr>
        <a:xfrm>
          <a:off x="32766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1800225</xdr:colOff>
      <xdr:row>21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32766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11</xdr:row>
      <xdr:rowOff>85725</xdr:rowOff>
    </xdr:from>
    <xdr:ext cx="184731" cy="264560"/>
    <xdr:sp macro="" textlink="">
      <xdr:nvSpPr>
        <xdr:cNvPr id="3" name="TextBox 2"/>
        <xdr:cNvSpPr txBox="1"/>
      </xdr:nvSpPr>
      <xdr:spPr>
        <a:xfrm>
          <a:off x="32766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22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3276600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11</xdr:row>
      <xdr:rowOff>85725</xdr:rowOff>
    </xdr:from>
    <xdr:ext cx="184731" cy="264560"/>
    <xdr:sp macro="" textlink="">
      <xdr:nvSpPr>
        <xdr:cNvPr id="5" name="TextBox 4"/>
        <xdr:cNvSpPr txBox="1"/>
      </xdr:nvSpPr>
      <xdr:spPr>
        <a:xfrm>
          <a:off x="3276600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1800225</xdr:colOff>
      <xdr:row>12</xdr:row>
      <xdr:rowOff>85725</xdr:rowOff>
    </xdr:from>
    <xdr:ext cx="184731" cy="264560"/>
    <xdr:sp macro="" textlink="">
      <xdr:nvSpPr>
        <xdr:cNvPr id="6" name="TextBox 5"/>
        <xdr:cNvSpPr txBox="1"/>
      </xdr:nvSpPr>
      <xdr:spPr>
        <a:xfrm>
          <a:off x="32766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1:S112" totalsRowShown="0" headerRowDxfId="84">
  <autoFilter ref="A1:S112">
    <filterColumn colId="9">
      <filters>
        <filter val="Glavna 4 x 2,1 km"/>
      </filters>
    </filterColumn>
  </autoFilter>
  <sortState ref="A2:S92">
    <sortCondition ref="F1:F112"/>
  </sortState>
  <tableColumns count="19">
    <tableColumn id="1" name="Startni broj" dataDxfId="83"/>
    <tableColumn id="260" name="Column4" dataDxfId="82">
      <calculatedColumnFormula>CONCATENATE(C2," ",D2)</calculatedColumnFormula>
    </tableColumn>
    <tableColumn id="257" name="Column1" dataDxfId="81">
      <calculatedColumnFormula>PROPER(F2)</calculatedColumnFormula>
    </tableColumn>
    <tableColumn id="258" name="Column2" dataDxfId="80">
      <calculatedColumnFormula>PROPER(E2)</calculatedColumnFormula>
    </tableColumn>
    <tableColumn id="3" name="Ime" dataDxfId="79"/>
    <tableColumn id="4" name="Prezime" dataDxfId="78"/>
    <tableColumn id="5" name="Datum rođenja" dataDxfId="77"/>
    <tableColumn id="6" name="godina rođenja" dataDxfId="76"/>
    <tableColumn id="7" name="kategorija utrke" dataDxfId="75"/>
    <tableColumn id="8" name="Utrka" dataDxfId="74"/>
    <tableColumn id="9" name="broj mobilnog telefona" dataDxfId="73"/>
    <tableColumn id="10" name="e-mail" dataDxfId="72"/>
    <tableColumn id="12" name="Spol2" dataDxfId="71"/>
    <tableColumn id="13" name="veličina majice" dataDxfId="70"/>
    <tableColumn id="14" name="klub"/>
    <tableColumn id="15" name="KAT. GOD" dataDxfId="69"/>
    <tableColumn id="17" name="Column3" dataDxfId="68">
      <calculatedColumnFormula>CONCATENATE(M2,P2)</calculatedColumnFormula>
    </tableColumn>
    <tableColumn id="18" name="KATEGORIJA" dataDxfId="67">
      <calculatedColumnFormula>VLOOKUP(Q2,KATEGORIJE!A:A,2,FALSE)</calculatedColumnFormula>
    </tableColumn>
    <tableColumn id="19" name="SL. KATEGORIJA" dataDxfId="66">
      <calculatedColumnFormula>CONCATENATE(I2,R2)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15" displayName="Table115" ref="A9:G63" totalsRowShown="0" headerRowDxfId="65" dataDxfId="63" headerRowBorderDxfId="64" tableBorderDxfId="62">
  <autoFilter ref="A9:G63"/>
  <tableColumns count="7">
    <tableColumn id="1" name="startni broj" dataDxfId="61"/>
    <tableColumn id="2" name="mjesto" dataDxfId="60"/>
    <tableColumn id="3" name="ime i prezime" dataDxfId="59">
      <calculatedColumnFormula>VLOOKUP(Table115[[#This Row],[startni broj]],Sheet1!A:S,2,FALSE)</calculatedColumnFormula>
    </tableColumn>
    <tableColumn id="4" name="klub" dataDxfId="58">
      <calculatedColumnFormula>VLOOKUP(Table115[[#This Row],[startni broj]],Sheet1!A:S,15,FALSE)</calculatedColumnFormula>
    </tableColumn>
    <tableColumn id="6" name="kategorija" dataDxfId="57">
      <calculatedColumnFormula>VLOOKUP(Table115[[#This Row],[startni broj]],Sheet1!A:S,19,FALSE)</calculatedColumnFormula>
    </tableColumn>
    <tableColumn id="7" name="spol" dataDxfId="56">
      <calculatedColumnFormula>VLOOKUP(Table115[[#This Row],[startni broj]],Sheet1!A:S,13,FALSE)</calculatedColumnFormula>
    </tableColumn>
    <tableColumn id="9" name="vrijeme" dataDxfId="5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5" name="Table1156" displayName="Table1156" ref="A9:G63" totalsRowShown="0" headerRowDxfId="54" dataDxfId="53" headerRowBorderDxfId="51" tableBorderDxfId="52">
  <autoFilter ref="A9:G63"/>
  <sortState ref="A10:G63">
    <sortCondition ref="E10:E63"/>
    <sortCondition ref="G10:G63"/>
  </sortState>
  <tableColumns count="7">
    <tableColumn id="1" name="startni broj" dataDxfId="50"/>
    <tableColumn id="2" name="mjesto" dataDxfId="49"/>
    <tableColumn id="3" name="ime i prezime" dataDxfId="48">
      <calculatedColumnFormula>VLOOKUP(Table1156[[#This Row],[startni broj]],Sheet1!A:S,2,FALSE)</calculatedColumnFormula>
    </tableColumn>
    <tableColumn id="4" name="klub" dataDxfId="47">
      <calculatedColumnFormula>VLOOKUP(Table1156[[#This Row],[startni broj]],Sheet1!A:S,15,FALSE)</calculatedColumnFormula>
    </tableColumn>
    <tableColumn id="6" name="kategorija" dataDxfId="46">
      <calculatedColumnFormula>VLOOKUP(Table1156[[#This Row],[startni broj]],Sheet1!A:S,19,FALSE)</calculatedColumnFormula>
    </tableColumn>
    <tableColumn id="7" name="spol" dataDxfId="45">
      <calculatedColumnFormula>VLOOKUP(Table1156[[#This Row],[startni broj]],Sheet1!A:S,13,FALSE)</calculatedColumnFormula>
    </tableColumn>
    <tableColumn id="9" name="vrijeme" dataDxfId="44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6" name="Table1157" displayName="Table1157" ref="A9:G63" totalsRowShown="0" headerRowDxfId="43" dataDxfId="42" headerRowBorderDxfId="40" tableBorderDxfId="41">
  <autoFilter ref="A9:G63"/>
  <sortState ref="A10:G63">
    <sortCondition ref="F10:F63"/>
    <sortCondition ref="G10:G63"/>
  </sortState>
  <tableColumns count="7">
    <tableColumn id="1" name="startni broj" dataDxfId="39"/>
    <tableColumn id="2" name="mjesto" dataDxfId="38"/>
    <tableColumn id="3" name="ime i prezime" dataDxfId="37">
      <calculatedColumnFormula>VLOOKUP(Table1157[[#This Row],[startni broj]],Sheet1!A:S,2,FALSE)</calculatedColumnFormula>
    </tableColumn>
    <tableColumn id="4" name="klub" dataDxfId="36">
      <calculatedColumnFormula>VLOOKUP(Table1157[[#This Row],[startni broj]],Sheet1!A:S,15,FALSE)</calculatedColumnFormula>
    </tableColumn>
    <tableColumn id="6" name="kategorija" dataDxfId="35">
      <calculatedColumnFormula>VLOOKUP(Table1157[[#This Row],[startni broj]],Sheet1!A:S,19,FALSE)</calculatedColumnFormula>
    </tableColumn>
    <tableColumn id="7" name="spol" dataDxfId="34">
      <calculatedColumnFormula>VLOOKUP(Table1157[[#This Row],[startni broj]],Sheet1!A:S,13,FALSE)</calculatedColumnFormula>
    </tableColumn>
    <tableColumn id="9" name="vrijeme" dataDxfId="33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8" name="Table11549" displayName="Table11549" ref="A5:G27" totalsRowShown="0" headerRowDxfId="32" dataDxfId="31" headerRowBorderDxfId="29" tableBorderDxfId="30">
  <autoFilter ref="A5:G27"/>
  <tableColumns count="7">
    <tableColumn id="1" name="startni broj" dataDxfId="28"/>
    <tableColumn id="2" name="mjesto" dataDxfId="27"/>
    <tableColumn id="3" name="ime i prezime" dataDxfId="26">
      <calculatedColumnFormula>VLOOKUP(Table11549[[#This Row],[startni broj]],Sheet1!A:S,2,FALSE)</calculatedColumnFormula>
    </tableColumn>
    <tableColumn id="4" name="klub" dataDxfId="25">
      <calculatedColumnFormula>VLOOKUP(Table11549[[#This Row],[startni broj]],Sheet1!A:S,15,FALSE)</calculatedColumnFormula>
    </tableColumn>
    <tableColumn id="6" name="kategorija" dataDxfId="24">
      <calculatedColumnFormula>VLOOKUP(Table11549[[#This Row],[startni broj]],Sheet1!A:S,19,FALSE)</calculatedColumnFormula>
    </tableColumn>
    <tableColumn id="7" name="spol" dataDxfId="23">
      <calculatedColumnFormula>VLOOKUP(Table11549[[#This Row],[startni broj]],Sheet1!A:S,13,FALSE)</calculatedColumnFormula>
    </tableColumn>
    <tableColumn id="9" name="vrijeme" dataDxfId="22">
      <calculatedColumnFormula>#REF!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9" name="Table1154910" displayName="Table1154910" ref="A5:G27" totalsRowShown="0" headerRowDxfId="21" dataDxfId="20" headerRowBorderDxfId="18" tableBorderDxfId="19">
  <autoFilter ref="A5:G27"/>
  <sortState ref="A6:G27">
    <sortCondition ref="F6:F27"/>
    <sortCondition ref="G6:G27"/>
  </sortState>
  <tableColumns count="7">
    <tableColumn id="1" name="startni broj" dataDxfId="17"/>
    <tableColumn id="2" name="mjesto" dataDxfId="16"/>
    <tableColumn id="3" name="ime i prezime" dataDxfId="15">
      <calculatedColumnFormula>VLOOKUP(Table1154910[[#This Row],[startni broj]],Sheet1!A:S,2,FALSE)</calculatedColumnFormula>
    </tableColumn>
    <tableColumn id="4" name="klub" dataDxfId="14">
      <calculatedColumnFormula>VLOOKUP(Table1154910[[#This Row],[startni broj]],Sheet1!A:S,15,FALSE)</calculatedColumnFormula>
    </tableColumn>
    <tableColumn id="6" name="kategorija" dataDxfId="13">
      <calculatedColumnFormula>VLOOKUP(Table1154910[[#This Row],[startni broj]],Sheet1!A:S,19,FALSE)</calculatedColumnFormula>
    </tableColumn>
    <tableColumn id="7" name="spol" dataDxfId="12">
      <calculatedColumnFormula>VLOOKUP(Table1154910[[#This Row],[startni broj]],Sheet1!A:S,13,FALSE)</calculatedColumnFormula>
    </tableColumn>
    <tableColumn id="9" name="vrijeme" dataDxfId="11">
      <calculatedColumnFormula>#REF!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0" name="Table115491011" displayName="Table115491011" ref="A5:G27" totalsRowShown="0" headerRowDxfId="10" dataDxfId="0" headerRowBorderDxfId="8" tableBorderDxfId="9">
  <autoFilter ref="A5:G27"/>
  <sortState ref="A6:G27">
    <sortCondition ref="E6:E27"/>
    <sortCondition ref="G6:G27"/>
  </sortState>
  <tableColumns count="7">
    <tableColumn id="1" name="startni broj" dataDxfId="7"/>
    <tableColumn id="2" name="mjesto" dataDxfId="6"/>
    <tableColumn id="3" name="ime i prezime" dataDxfId="5">
      <calculatedColumnFormula>VLOOKUP(Table115491011[[#This Row],[startni broj]],Sheet1!A:S,2,FALSE)</calculatedColumnFormula>
    </tableColumn>
    <tableColumn id="4" name="klub" dataDxfId="4">
      <calculatedColumnFormula>VLOOKUP(Table115491011[[#This Row],[startni broj]],Sheet1!A:S,15,FALSE)</calculatedColumnFormula>
    </tableColumn>
    <tableColumn id="6" name="kategorija" dataDxfId="3">
      <calculatedColumnFormula>VLOOKUP(Table115491011[[#This Row],[startni broj]],Sheet1!A:S,19,FALSE)</calculatedColumnFormula>
    </tableColumn>
    <tableColumn id="7" name="spol" dataDxfId="2">
      <calculatedColumnFormula>VLOOKUP(Table115491011[[#This Row],[startni broj]],Sheet1!A:S,13,FALSE)</calculatedColumnFormula>
    </tableColumn>
    <tableColumn id="9" name="vrijeme" dataDxfId="1">
      <calculatedColumnFormula>#REF!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65536"/>
  <sheetViews>
    <sheetView view="pageBreakPreview" zoomScaleNormal="100" zoomScaleSheetLayoutView="100" workbookViewId="0">
      <pane ySplit="1" topLeftCell="A41" activePane="bottomLeft" state="frozen"/>
      <selection pane="bottomLeft" activeCell="F54" sqref="F54"/>
    </sheetView>
  </sheetViews>
  <sheetFormatPr defaultRowHeight="12.75" customHeight="1" zeroHeight="1" x14ac:dyDescent="0.2"/>
  <cols>
    <col min="1" max="1" width="7.42578125" style="5" customWidth="1"/>
    <col min="2" max="2" width="20" style="23" hidden="1" customWidth="1"/>
    <col min="3" max="4" width="17.140625" style="27" hidden="1" customWidth="1"/>
    <col min="5" max="6" width="17.140625" style="5" customWidth="1"/>
    <col min="7" max="7" width="12.85546875" style="27" hidden="1" customWidth="1"/>
    <col min="8" max="8" width="10.28515625" style="5" customWidth="1"/>
    <col min="9" max="9" width="9.85546875" style="27" customWidth="1"/>
    <col min="10" max="10" width="17.140625" style="5" customWidth="1"/>
    <col min="11" max="11" width="17.140625" style="27" hidden="1" customWidth="1"/>
    <col min="12" max="12" width="28.85546875" style="27" hidden="1" customWidth="1"/>
    <col min="13" max="13" width="8.7109375" style="5" customWidth="1"/>
    <col min="14" max="14" width="17.140625" style="32" hidden="1" customWidth="1"/>
    <col min="15" max="15" width="27.7109375" customWidth="1"/>
    <col min="16" max="16" width="7.7109375" style="27" customWidth="1"/>
    <col min="17" max="17" width="9.28515625" style="27" customWidth="1"/>
    <col min="18" max="19" width="17.140625" style="27" customWidth="1"/>
  </cols>
  <sheetData>
    <row r="1" spans="1:19" s="45" customFormat="1" ht="27" customHeight="1" x14ac:dyDescent="0.2">
      <c r="A1" s="43" t="s">
        <v>60</v>
      </c>
      <c r="B1" s="20" t="s">
        <v>67</v>
      </c>
      <c r="C1" s="24" t="s">
        <v>251</v>
      </c>
      <c r="D1" s="24" t="s">
        <v>252</v>
      </c>
      <c r="E1" s="4" t="s">
        <v>13</v>
      </c>
      <c r="F1" s="4" t="s">
        <v>45</v>
      </c>
      <c r="G1" s="24" t="s">
        <v>47</v>
      </c>
      <c r="H1" s="4" t="s">
        <v>61</v>
      </c>
      <c r="I1" s="24" t="s">
        <v>62</v>
      </c>
      <c r="J1" s="4" t="s">
        <v>32</v>
      </c>
      <c r="K1" s="24" t="s">
        <v>57</v>
      </c>
      <c r="L1" s="24" t="s">
        <v>0</v>
      </c>
      <c r="M1" s="4" t="s">
        <v>65</v>
      </c>
      <c r="N1" s="30" t="s">
        <v>54</v>
      </c>
      <c r="O1" s="1" t="s">
        <v>6</v>
      </c>
      <c r="P1" s="24" t="s">
        <v>63</v>
      </c>
      <c r="Q1" s="44" t="s">
        <v>66</v>
      </c>
      <c r="R1" s="44" t="s">
        <v>64</v>
      </c>
      <c r="S1" s="44" t="s">
        <v>250</v>
      </c>
    </row>
    <row r="2" spans="1:19" ht="12.75" customHeight="1" x14ac:dyDescent="0.2">
      <c r="A2" s="5">
        <v>27</v>
      </c>
      <c r="B2" s="21" t="str">
        <f>CONCATENATE(C2," ",D2)</f>
        <v>Belušić Marko</v>
      </c>
      <c r="C2" s="25" t="str">
        <f>PROPER(F2)</f>
        <v>Belušić</v>
      </c>
      <c r="D2" s="25" t="str">
        <f>PROPER(E2)</f>
        <v>Marko</v>
      </c>
      <c r="E2" s="6" t="s">
        <v>27</v>
      </c>
      <c r="F2" s="6" t="s">
        <v>49</v>
      </c>
      <c r="G2" s="28" t="s">
        <v>334</v>
      </c>
      <c r="H2" s="6">
        <v>1991</v>
      </c>
      <c r="I2" s="28" t="str">
        <f>IF(J2="Dječja 2,1 km","D","G")</f>
        <v>G</v>
      </c>
      <c r="J2" s="6" t="s">
        <v>280</v>
      </c>
      <c r="K2" s="28">
        <v>917526731</v>
      </c>
      <c r="L2" s="28" t="s">
        <v>380</v>
      </c>
      <c r="M2" s="6" t="s">
        <v>8</v>
      </c>
      <c r="N2" s="31" t="s">
        <v>7</v>
      </c>
      <c r="O2" s="2" t="s">
        <v>394</v>
      </c>
      <c r="P2" s="27">
        <f>2011-H2</f>
        <v>20</v>
      </c>
      <c r="Q2" s="27" t="str">
        <f>CONCATENATE(M2,P2)</f>
        <v>M20</v>
      </c>
      <c r="R2" s="27" t="str">
        <f>VLOOKUP(Q2,KATEGORIJE!A:B,2,FALSE)</f>
        <v>M29</v>
      </c>
      <c r="S2" s="27" t="str">
        <f>CONCATENATE(I2,R2)</f>
        <v>GM29</v>
      </c>
    </row>
    <row r="3" spans="1:19" ht="12.75" customHeight="1" x14ac:dyDescent="0.2">
      <c r="A3" s="5">
        <v>81</v>
      </c>
      <c r="B3" s="21" t="str">
        <f>CONCATENATE(C3," ",D3)</f>
        <v xml:space="preserve">Belušić Barbara </v>
      </c>
      <c r="C3" s="25" t="str">
        <f>PROPER(F3)</f>
        <v>Belušić</v>
      </c>
      <c r="D3" s="25" t="str">
        <f>PROPER(E3)</f>
        <v xml:space="preserve">Barbara </v>
      </c>
      <c r="E3" s="6" t="s">
        <v>289</v>
      </c>
      <c r="F3" s="6" t="s">
        <v>49</v>
      </c>
      <c r="G3" s="28" t="s">
        <v>290</v>
      </c>
      <c r="H3" s="6">
        <v>1981</v>
      </c>
      <c r="I3" s="28" t="str">
        <f>IF(J3="Dječja 2,1 km","D","G")</f>
        <v>G</v>
      </c>
      <c r="J3" s="6" t="s">
        <v>280</v>
      </c>
      <c r="K3" s="28">
        <v>98794517</v>
      </c>
      <c r="L3" s="28" t="s">
        <v>31</v>
      </c>
      <c r="M3" s="6" t="s">
        <v>46</v>
      </c>
      <c r="N3" s="31" t="s">
        <v>10</v>
      </c>
      <c r="O3" s="2" t="s">
        <v>389</v>
      </c>
      <c r="P3" s="27">
        <f>2011-H3</f>
        <v>30</v>
      </c>
      <c r="Q3" s="27" t="str">
        <f>CONCATENATE(M3,P3)</f>
        <v>Ž30</v>
      </c>
      <c r="R3" s="27" t="str">
        <f>VLOOKUP(Q3,KATEGORIJE!A:B,2,FALSE)</f>
        <v>Ž39</v>
      </c>
      <c r="S3" s="27" t="str">
        <f>CONCATENATE(I3,R3)</f>
        <v>GŽ39</v>
      </c>
    </row>
    <row r="4" spans="1:19" ht="12.75" customHeight="1" x14ac:dyDescent="0.2">
      <c r="A4" s="5">
        <v>77</v>
      </c>
      <c r="B4" s="22" t="str">
        <f>CONCATENATE(C4," ",D4)</f>
        <v>Bobolanović Tihomir</v>
      </c>
      <c r="C4" s="26" t="str">
        <f>PROPER(F4)</f>
        <v>Bobolanović</v>
      </c>
      <c r="D4" s="26" t="str">
        <f>PROPER(E4)</f>
        <v>Tihomir</v>
      </c>
      <c r="E4" s="5" t="s">
        <v>463</v>
      </c>
      <c r="F4" s="5" t="s">
        <v>462</v>
      </c>
      <c r="H4" s="5">
        <v>1981</v>
      </c>
      <c r="I4" s="28" t="str">
        <f>IF(J4="Dječja 2,1 km","D","G")</f>
        <v>G</v>
      </c>
      <c r="J4" s="5" t="s">
        <v>280</v>
      </c>
      <c r="M4" s="5" t="s">
        <v>8</v>
      </c>
      <c r="O4" t="s">
        <v>393</v>
      </c>
      <c r="P4" s="27">
        <f>2011-H4</f>
        <v>30</v>
      </c>
      <c r="Q4" s="27" t="str">
        <f>CONCATENATE(M4,P4)</f>
        <v>M30</v>
      </c>
      <c r="R4" s="27" t="str">
        <f>VLOOKUP(Q4,KATEGORIJE!A:B,2,FALSE)</f>
        <v>M39</v>
      </c>
      <c r="S4" s="27" t="str">
        <f>CONCATENATE(I4,R4)</f>
        <v>GM39</v>
      </c>
    </row>
    <row r="5" spans="1:19" ht="12.75" customHeight="1" x14ac:dyDescent="0.2">
      <c r="A5" s="5">
        <v>110</v>
      </c>
      <c r="B5" s="22" t="str">
        <f>CONCATENATE(C5," ",D5)</f>
        <v>Bolić Jasna</v>
      </c>
      <c r="C5" s="26" t="str">
        <f>PROPER(F5)</f>
        <v>Bolić</v>
      </c>
      <c r="D5" s="26" t="str">
        <f>PROPER(E5)</f>
        <v>Jasna</v>
      </c>
      <c r="E5" s="5" t="s">
        <v>487</v>
      </c>
      <c r="F5" s="5" t="s">
        <v>491</v>
      </c>
      <c r="H5" s="5">
        <v>1991</v>
      </c>
      <c r="I5" s="28" t="str">
        <f>IF(J5="Dječja 2,1 km","D","G")</f>
        <v>G</v>
      </c>
      <c r="J5" s="5" t="s">
        <v>280</v>
      </c>
      <c r="M5" s="5" t="s">
        <v>46</v>
      </c>
      <c r="O5" t="s">
        <v>393</v>
      </c>
      <c r="P5" s="27">
        <f>2011-H5</f>
        <v>20</v>
      </c>
      <c r="Q5" s="27" t="str">
        <f>CONCATENATE(M5,P5)</f>
        <v>Ž20</v>
      </c>
      <c r="R5" s="27" t="str">
        <f>VLOOKUP(Q5,KATEGORIJE!A:B,2,FALSE)</f>
        <v>Ž29</v>
      </c>
      <c r="S5" s="27" t="str">
        <f>CONCATENATE(I5,R5)</f>
        <v>GŽ29</v>
      </c>
    </row>
    <row r="6" spans="1:19" ht="12.75" customHeight="1" x14ac:dyDescent="0.2">
      <c r="A6" s="5">
        <v>67</v>
      </c>
      <c r="B6" s="21" t="str">
        <f>CONCATENATE(C6," ",D6)</f>
        <v>Brnčić Luka</v>
      </c>
      <c r="C6" s="25" t="str">
        <f>PROPER(F6)</f>
        <v>Brnčić</v>
      </c>
      <c r="D6" s="25" t="str">
        <f>PROPER(E6)</f>
        <v>Luka</v>
      </c>
      <c r="E6" s="6" t="s">
        <v>313</v>
      </c>
      <c r="F6" s="6" t="s">
        <v>335</v>
      </c>
      <c r="G6" s="28" t="s">
        <v>336</v>
      </c>
      <c r="H6" s="6">
        <v>1990</v>
      </c>
      <c r="I6" s="28" t="str">
        <f>IF(J6="Dječja 2,1 km","D","G")</f>
        <v>G</v>
      </c>
      <c r="J6" s="6" t="s">
        <v>280</v>
      </c>
      <c r="K6" s="28">
        <v>919483812</v>
      </c>
      <c r="L6" s="28" t="s">
        <v>381</v>
      </c>
      <c r="M6" s="6" t="s">
        <v>8</v>
      </c>
      <c r="N6" s="31" t="s">
        <v>9</v>
      </c>
      <c r="O6" s="2" t="s">
        <v>395</v>
      </c>
      <c r="P6" s="27">
        <f>2011-H6</f>
        <v>21</v>
      </c>
      <c r="Q6" s="27" t="str">
        <f>CONCATENATE(M6,P6)</f>
        <v>M21</v>
      </c>
      <c r="R6" s="27" t="str">
        <f>VLOOKUP(Q6,KATEGORIJE!A:B,2,FALSE)</f>
        <v>M29</v>
      </c>
      <c r="S6" s="27" t="str">
        <f>CONCATENATE(I6,R6)</f>
        <v>GM29</v>
      </c>
    </row>
    <row r="7" spans="1:19" ht="12.75" customHeight="1" x14ac:dyDescent="0.2">
      <c r="A7" s="5">
        <v>21</v>
      </c>
      <c r="B7" s="22" t="str">
        <f>CONCATENATE(C7," ",D7)</f>
        <v>Češljar Bruno</v>
      </c>
      <c r="C7" s="26" t="str">
        <f>PROPER(F7)</f>
        <v>Češljar</v>
      </c>
      <c r="D7" s="26" t="str">
        <f>PROPER(E7)</f>
        <v>Bruno</v>
      </c>
      <c r="E7" s="5" t="s">
        <v>41</v>
      </c>
      <c r="F7" s="5" t="s">
        <v>320</v>
      </c>
      <c r="G7" s="27">
        <v>1969</v>
      </c>
      <c r="H7" s="5">
        <v>1969</v>
      </c>
      <c r="I7" s="28" t="str">
        <f>IF(J7="Dječja 2,1 km","D","G")</f>
        <v>G</v>
      </c>
      <c r="J7" s="5" t="s">
        <v>280</v>
      </c>
      <c r="K7" s="27" t="s">
        <v>374</v>
      </c>
      <c r="L7" s="27" t="s">
        <v>365</v>
      </c>
      <c r="M7" s="5" t="s">
        <v>8</v>
      </c>
      <c r="N7" s="32" t="s">
        <v>9</v>
      </c>
      <c r="O7" t="s">
        <v>275</v>
      </c>
      <c r="P7" s="27">
        <f>2011-H7</f>
        <v>42</v>
      </c>
      <c r="Q7" s="27" t="str">
        <f>CONCATENATE(M7,P7)</f>
        <v>M42</v>
      </c>
      <c r="R7" s="27" t="str">
        <f>VLOOKUP(Q7,KATEGORIJE!A:B,2,FALSE)</f>
        <v>M49</v>
      </c>
      <c r="S7" s="27" t="str">
        <f>CONCATENATE(I7,R7)</f>
        <v>GM49</v>
      </c>
    </row>
    <row r="8" spans="1:19" ht="12.75" customHeight="1" x14ac:dyDescent="0.2">
      <c r="A8" s="5">
        <v>29</v>
      </c>
      <c r="B8" s="21" t="str">
        <f>CONCATENATE(C8," ",D8)</f>
        <v>Čošić Stjepan</v>
      </c>
      <c r="C8" s="25" t="str">
        <f>PROPER(F8)</f>
        <v>Čošić</v>
      </c>
      <c r="D8" s="25" t="str">
        <f>PROPER(E8)</f>
        <v>Stjepan</v>
      </c>
      <c r="E8" s="6" t="s">
        <v>345</v>
      </c>
      <c r="F8" s="6" t="s">
        <v>346</v>
      </c>
      <c r="G8" s="28" t="s">
        <v>347</v>
      </c>
      <c r="H8" s="6">
        <v>1977</v>
      </c>
      <c r="I8" s="28" t="str">
        <f>IF(J8="Dječja 2,1 km","D","G")</f>
        <v>G</v>
      </c>
      <c r="J8" s="6" t="s">
        <v>280</v>
      </c>
      <c r="K8" s="28" t="s">
        <v>385</v>
      </c>
      <c r="L8" s="28" t="s">
        <v>386</v>
      </c>
      <c r="M8" s="6" t="s">
        <v>8</v>
      </c>
      <c r="N8" s="31" t="s">
        <v>8</v>
      </c>
      <c r="O8" s="2" t="s">
        <v>276</v>
      </c>
      <c r="P8" s="27">
        <f>2011-H8</f>
        <v>34</v>
      </c>
      <c r="Q8" s="27" t="str">
        <f>CONCATENATE(M8,P8)</f>
        <v>M34</v>
      </c>
      <c r="R8" s="27" t="str">
        <f>VLOOKUP(Q8,KATEGORIJE!A:B,2,FALSE)</f>
        <v>M39</v>
      </c>
      <c r="S8" s="27" t="str">
        <f>CONCATENATE(I8,R8)</f>
        <v>GM39</v>
      </c>
    </row>
    <row r="9" spans="1:19" ht="12.75" customHeight="1" x14ac:dyDescent="0.2">
      <c r="A9" s="5">
        <v>15</v>
      </c>
      <c r="B9" s="22" t="str">
        <f>CONCATENATE(C9," ",D9)</f>
        <v>Diklić Marinko</v>
      </c>
      <c r="C9" s="26" t="str">
        <f>PROPER(F9)</f>
        <v>Diklić</v>
      </c>
      <c r="D9" s="26" t="str">
        <f>PROPER(E9)</f>
        <v>Marinko</v>
      </c>
      <c r="E9" s="5" t="s">
        <v>303</v>
      </c>
      <c r="F9" s="5" t="s">
        <v>304</v>
      </c>
      <c r="G9" s="27" t="s">
        <v>305</v>
      </c>
      <c r="H9" s="5">
        <v>1965</v>
      </c>
      <c r="I9" s="28" t="str">
        <f>IF(J9="Dječja 2,1 km","D","G")</f>
        <v>G</v>
      </c>
      <c r="J9" s="5" t="s">
        <v>280</v>
      </c>
      <c r="K9" s="27" t="s">
        <v>371</v>
      </c>
      <c r="L9" s="27" t="s">
        <v>372</v>
      </c>
      <c r="M9" s="5" t="s">
        <v>8</v>
      </c>
      <c r="N9" s="32" t="s">
        <v>7</v>
      </c>
      <c r="O9" t="s">
        <v>392</v>
      </c>
      <c r="P9" s="27">
        <f>2011-H9</f>
        <v>46</v>
      </c>
      <c r="Q9" s="27" t="str">
        <f>CONCATENATE(M9,P9)</f>
        <v>M46</v>
      </c>
      <c r="R9" s="27" t="str">
        <f>VLOOKUP(Q9,KATEGORIJE!A:B,2,FALSE)</f>
        <v>M49</v>
      </c>
      <c r="S9" s="27" t="str">
        <f>CONCATENATE(I9,R9)</f>
        <v>GM49</v>
      </c>
    </row>
    <row r="10" spans="1:19" ht="12.75" customHeight="1" x14ac:dyDescent="0.2">
      <c r="A10" s="5">
        <v>83</v>
      </c>
      <c r="B10" s="21" t="str">
        <f>CONCATENATE(C10," ",D10)</f>
        <v>Diklić Marina</v>
      </c>
      <c r="C10" s="25" t="str">
        <f>PROPER(F10)</f>
        <v>Diklić</v>
      </c>
      <c r="D10" s="25" t="str">
        <f>PROPER(E10)</f>
        <v>Marina</v>
      </c>
      <c r="E10" s="6" t="s">
        <v>306</v>
      </c>
      <c r="F10" s="6" t="s">
        <v>304</v>
      </c>
      <c r="G10" s="28" t="s">
        <v>307</v>
      </c>
      <c r="H10" s="6">
        <v>1968</v>
      </c>
      <c r="I10" s="28" t="str">
        <f>IF(J10="Dječja 2,1 km","D","G")</f>
        <v>G</v>
      </c>
      <c r="J10" s="6" t="s">
        <v>280</v>
      </c>
      <c r="K10" s="28" t="s">
        <v>373</v>
      </c>
      <c r="L10" s="28" t="s">
        <v>372</v>
      </c>
      <c r="M10" s="6" t="s">
        <v>46</v>
      </c>
      <c r="N10" s="31" t="s">
        <v>7</v>
      </c>
      <c r="O10" s="2" t="s">
        <v>392</v>
      </c>
      <c r="P10" s="27">
        <f>2011-H10</f>
        <v>43</v>
      </c>
      <c r="Q10" s="27" t="str">
        <f>CONCATENATE(M10,P10)</f>
        <v>Ž43</v>
      </c>
      <c r="R10" s="27" t="str">
        <f>VLOOKUP(Q10,KATEGORIJE!A:B,2,FALSE)</f>
        <v>Ž49</v>
      </c>
      <c r="S10" s="27" t="str">
        <f>CONCATENATE(I10,R10)</f>
        <v>GŽ49</v>
      </c>
    </row>
    <row r="11" spans="1:19" ht="12.75" customHeight="1" x14ac:dyDescent="0.2">
      <c r="A11" s="5">
        <v>18</v>
      </c>
      <c r="B11" s="21" t="str">
        <f>CONCATENATE(C11," ",D11)</f>
        <v>Dorić Samir</v>
      </c>
      <c r="C11" s="25" t="str">
        <f>PROPER(F11)</f>
        <v>Dorić</v>
      </c>
      <c r="D11" s="25" t="str">
        <f>PROPER(E11)</f>
        <v>Samir</v>
      </c>
      <c r="E11" s="6" t="s">
        <v>315</v>
      </c>
      <c r="F11" s="6" t="s">
        <v>316</v>
      </c>
      <c r="G11" s="28">
        <v>1991</v>
      </c>
      <c r="H11" s="6">
        <v>1991</v>
      </c>
      <c r="I11" s="28" t="str">
        <f>IF(J11="Dječja 2,1 km","D","G")</f>
        <v>G</v>
      </c>
      <c r="J11" s="6" t="s">
        <v>280</v>
      </c>
      <c r="K11" s="28" t="s">
        <v>374</v>
      </c>
      <c r="L11" s="28" t="s">
        <v>365</v>
      </c>
      <c r="M11" s="6" t="s">
        <v>8</v>
      </c>
      <c r="N11" s="31" t="s">
        <v>7</v>
      </c>
      <c r="O11" s="2" t="s">
        <v>275</v>
      </c>
      <c r="P11" s="27">
        <f>2011-H11</f>
        <v>20</v>
      </c>
      <c r="Q11" s="27" t="str">
        <f>CONCATENATE(M11,P11)</f>
        <v>M20</v>
      </c>
      <c r="R11" s="27" t="str">
        <f>VLOOKUP(Q11,KATEGORIJE!A:B,2,FALSE)</f>
        <v>M29</v>
      </c>
      <c r="S11" s="27" t="str">
        <f>CONCATENATE(I11,R11)</f>
        <v>GM29</v>
      </c>
    </row>
    <row r="12" spans="1:19" ht="12.75" customHeight="1" x14ac:dyDescent="0.2">
      <c r="A12" s="5">
        <v>6</v>
      </c>
      <c r="B12" s="22" t="str">
        <f>CONCATENATE(C12," ",D12)</f>
        <v>Drakulić Petko</v>
      </c>
      <c r="C12" s="26" t="str">
        <f>PROPER(F12)</f>
        <v>Drakulić</v>
      </c>
      <c r="D12" s="26" t="str">
        <f>PROPER(E12)</f>
        <v>Petko</v>
      </c>
      <c r="E12" s="5" t="s">
        <v>430</v>
      </c>
      <c r="F12" s="5" t="s">
        <v>431</v>
      </c>
      <c r="H12" s="5">
        <v>1974</v>
      </c>
      <c r="I12" s="28" t="str">
        <f>IF(J12="Dječja 2,1 km","D","G")</f>
        <v>G</v>
      </c>
      <c r="J12" s="5" t="s">
        <v>280</v>
      </c>
      <c r="M12" s="5" t="s">
        <v>8</v>
      </c>
      <c r="O12" t="s">
        <v>274</v>
      </c>
      <c r="P12" s="27">
        <f>2011-H12</f>
        <v>37</v>
      </c>
      <c r="Q12" s="27" t="str">
        <f>CONCATENATE(M12,P12)</f>
        <v>M37</v>
      </c>
      <c r="R12" s="27" t="str">
        <f>VLOOKUP(Q12,KATEGORIJE!A:B,2,FALSE)</f>
        <v>M39</v>
      </c>
      <c r="S12" s="27" t="str">
        <f>CONCATENATE(I12,R12)</f>
        <v>GM39</v>
      </c>
    </row>
    <row r="13" spans="1:19" ht="12.75" customHeight="1" x14ac:dyDescent="0.2">
      <c r="A13" s="5">
        <v>24</v>
      </c>
      <c r="B13" s="21" t="str">
        <f>CONCATENATE(C13," ",D13)</f>
        <v>Fućak Giani</v>
      </c>
      <c r="C13" s="25" t="str">
        <f>PROPER(F13)</f>
        <v>Fućak</v>
      </c>
      <c r="D13" s="25" t="str">
        <f>PROPER(E13)</f>
        <v>Giani</v>
      </c>
      <c r="E13" s="6" t="s">
        <v>323</v>
      </c>
      <c r="F13" s="6" t="s">
        <v>324</v>
      </c>
      <c r="G13" s="28" t="s">
        <v>325</v>
      </c>
      <c r="H13" s="6">
        <v>1957</v>
      </c>
      <c r="I13" s="28" t="str">
        <f>IF(J13="Dječja 2,1 km","D","G")</f>
        <v>G</v>
      </c>
      <c r="J13" s="6" t="s">
        <v>280</v>
      </c>
      <c r="K13" s="28">
        <v>917535472</v>
      </c>
      <c r="L13" s="28" t="s">
        <v>375</v>
      </c>
      <c r="M13" s="6" t="s">
        <v>8</v>
      </c>
      <c r="N13" s="31" t="s">
        <v>9</v>
      </c>
      <c r="O13" s="2" t="s">
        <v>274</v>
      </c>
      <c r="P13" s="27">
        <f>2011-H13</f>
        <v>54</v>
      </c>
      <c r="Q13" s="27" t="str">
        <f>CONCATENATE(M13,P13)</f>
        <v>M54</v>
      </c>
      <c r="R13" s="27" t="str">
        <f>VLOOKUP(Q13,KATEGORIJE!A:B,2,FALSE)</f>
        <v>M59</v>
      </c>
      <c r="S13" s="27" t="str">
        <f>CONCATENATE(I13,R13)</f>
        <v>GM59</v>
      </c>
    </row>
    <row r="14" spans="1:19" ht="12.75" customHeight="1" x14ac:dyDescent="0.2">
      <c r="A14" s="5">
        <v>8</v>
      </c>
      <c r="B14" s="22" t="str">
        <f>CONCATENATE(C14," ",D14)</f>
        <v>Grižančić Romano</v>
      </c>
      <c r="C14" s="26" t="str">
        <f>PROPER(F14)</f>
        <v>Grižančić</v>
      </c>
      <c r="D14" s="26" t="str">
        <f>PROPER(E14)</f>
        <v>Romano</v>
      </c>
      <c r="E14" s="5" t="s">
        <v>20</v>
      </c>
      <c r="F14" s="5" t="s">
        <v>17</v>
      </c>
      <c r="G14" s="27" t="s">
        <v>44</v>
      </c>
      <c r="H14" s="5">
        <v>1972</v>
      </c>
      <c r="I14" s="28" t="str">
        <f>IF(J14="Dječja 2,1 km","D","G")</f>
        <v>G</v>
      </c>
      <c r="J14" s="5" t="s">
        <v>280</v>
      </c>
      <c r="K14" s="27" t="s">
        <v>363</v>
      </c>
      <c r="L14" s="29" t="s">
        <v>39</v>
      </c>
      <c r="M14" s="5" t="s">
        <v>8</v>
      </c>
      <c r="N14" s="32" t="s">
        <v>9</v>
      </c>
      <c r="O14" t="s">
        <v>274</v>
      </c>
      <c r="P14" s="27">
        <f>2011-H14</f>
        <v>39</v>
      </c>
      <c r="Q14" s="27" t="str">
        <f>CONCATENATE(M14,P14)</f>
        <v>M39</v>
      </c>
      <c r="R14" s="27" t="str">
        <f>VLOOKUP(Q14,KATEGORIJE!A:B,2,FALSE)</f>
        <v>M39</v>
      </c>
      <c r="S14" s="27" t="str">
        <f>CONCATENATE(I14,R14)</f>
        <v>GM39</v>
      </c>
    </row>
    <row r="15" spans="1:19" ht="12.75" customHeight="1" x14ac:dyDescent="0.2">
      <c r="A15" s="5">
        <v>22</v>
      </c>
      <c r="B15" s="22" t="str">
        <f>CONCATENATE(C15," ",D15)</f>
        <v>Grozdanić Miljenko</v>
      </c>
      <c r="C15" s="26" t="str">
        <f>PROPER(F15)</f>
        <v>Grozdanić</v>
      </c>
      <c r="D15" s="26" t="str">
        <f>PROPER(E15)</f>
        <v>Miljenko</v>
      </c>
      <c r="E15" s="5" t="s">
        <v>321</v>
      </c>
      <c r="F15" s="5" t="s">
        <v>322</v>
      </c>
      <c r="G15" s="27">
        <v>1951</v>
      </c>
      <c r="H15" s="5">
        <v>1951</v>
      </c>
      <c r="I15" s="28" t="str">
        <f>IF(J15="Dječja 2,1 km","D","G")</f>
        <v>G</v>
      </c>
      <c r="J15" s="5" t="s">
        <v>280</v>
      </c>
      <c r="K15" s="27" t="s">
        <v>374</v>
      </c>
      <c r="L15" s="29" t="s">
        <v>365</v>
      </c>
      <c r="M15" s="5" t="s">
        <v>8</v>
      </c>
      <c r="N15" s="32" t="s">
        <v>9</v>
      </c>
      <c r="O15" t="s">
        <v>275</v>
      </c>
      <c r="P15" s="27">
        <f>2011-H15</f>
        <v>60</v>
      </c>
      <c r="Q15" s="27" t="str">
        <f>CONCATENATE(M15,P15)</f>
        <v>M60</v>
      </c>
      <c r="R15" s="27" t="str">
        <f>VLOOKUP(Q15,KATEGORIJE!A:B,2,FALSE)</f>
        <v>M+60</v>
      </c>
      <c r="S15" s="27" t="str">
        <f>CONCATENATE(I15,R15)</f>
        <v>GM+60</v>
      </c>
    </row>
    <row r="16" spans="1:19" ht="12.75" customHeight="1" x14ac:dyDescent="0.2">
      <c r="A16" s="5">
        <v>19</v>
      </c>
      <c r="B16" s="21" t="str">
        <f>CONCATENATE(C16," ",D16)</f>
        <v>Hujdurović Avdo</v>
      </c>
      <c r="C16" s="25" t="str">
        <f>PROPER(F16)</f>
        <v>Hujdurović</v>
      </c>
      <c r="D16" s="25" t="str">
        <f>PROPER(E16)</f>
        <v>Avdo</v>
      </c>
      <c r="E16" s="6" t="s">
        <v>317</v>
      </c>
      <c r="F16" s="6" t="s">
        <v>19</v>
      </c>
      <c r="G16" s="28">
        <v>1989</v>
      </c>
      <c r="H16" s="6">
        <v>1989</v>
      </c>
      <c r="I16" s="28" t="str">
        <f>IF(J16="Dječja 2,1 km","D","G")</f>
        <v>G</v>
      </c>
      <c r="J16" s="6" t="s">
        <v>280</v>
      </c>
      <c r="K16" s="28" t="s">
        <v>374</v>
      </c>
      <c r="L16" s="28" t="s">
        <v>365</v>
      </c>
      <c r="M16" s="6" t="s">
        <v>8</v>
      </c>
      <c r="N16" s="31" t="s">
        <v>7</v>
      </c>
      <c r="O16" s="2" t="s">
        <v>275</v>
      </c>
      <c r="P16" s="27">
        <f>2011-H16</f>
        <v>22</v>
      </c>
      <c r="Q16" s="27" t="str">
        <f>CONCATENATE(M16,P16)</f>
        <v>M22</v>
      </c>
      <c r="R16" s="27" t="str">
        <f>VLOOKUP(Q16,KATEGORIJE!A:B,2,FALSE)</f>
        <v>M29</v>
      </c>
      <c r="S16" s="27" t="str">
        <f>CONCATENATE(I16,R16)</f>
        <v>GM29</v>
      </c>
    </row>
    <row r="17" spans="1:19" ht="12.75" customHeight="1" x14ac:dyDescent="0.2">
      <c r="A17" s="5">
        <v>84</v>
      </c>
      <c r="B17" s="21" t="str">
        <f>CONCATENATE(C17," ",D17)</f>
        <v>Hujdurović Alma</v>
      </c>
      <c r="C17" s="25" t="str">
        <f>PROPER(F17)</f>
        <v>Hujdurović</v>
      </c>
      <c r="D17" s="25" t="str">
        <f>PROPER(E17)</f>
        <v>Alma</v>
      </c>
      <c r="E17" s="6" t="s">
        <v>314</v>
      </c>
      <c r="F17" s="6" t="s">
        <v>19</v>
      </c>
      <c r="G17" s="28">
        <v>1995</v>
      </c>
      <c r="H17" s="6">
        <v>1995</v>
      </c>
      <c r="I17" s="28" t="str">
        <f>IF(J17="Dječja 2,1 km","D","G")</f>
        <v>G</v>
      </c>
      <c r="J17" s="6" t="s">
        <v>280</v>
      </c>
      <c r="K17" s="28" t="s">
        <v>374</v>
      </c>
      <c r="L17" s="28" t="s">
        <v>365</v>
      </c>
      <c r="M17" s="6" t="s">
        <v>46</v>
      </c>
      <c r="N17" s="31" t="s">
        <v>10</v>
      </c>
      <c r="O17" s="3" t="s">
        <v>275</v>
      </c>
      <c r="P17" s="27">
        <f>2011-H17</f>
        <v>16</v>
      </c>
      <c r="Q17" s="27" t="str">
        <f>CONCATENATE(M17,P17)</f>
        <v>Ž16</v>
      </c>
      <c r="R17" s="27" t="str">
        <f>VLOOKUP(Q17,KATEGORIJE!A:B,2,FALSE)</f>
        <v>Ž19</v>
      </c>
      <c r="S17" s="27" t="str">
        <f>CONCATENATE(I17,R17)</f>
        <v>GŽ19</v>
      </c>
    </row>
    <row r="18" spans="1:19" ht="12.75" customHeight="1" x14ac:dyDescent="0.2">
      <c r="A18" s="5">
        <v>78</v>
      </c>
      <c r="B18" s="22" t="str">
        <f>CONCATENATE(C18," ",D18)</f>
        <v>Iković Željko</v>
      </c>
      <c r="C18" s="26" t="str">
        <f>PROPER(F18)</f>
        <v>Iković</v>
      </c>
      <c r="D18" s="26" t="str">
        <f>PROPER(E18)</f>
        <v>Željko</v>
      </c>
      <c r="E18" s="5" t="s">
        <v>466</v>
      </c>
      <c r="F18" s="5" t="s">
        <v>467</v>
      </c>
      <c r="H18" s="5">
        <v>1961</v>
      </c>
      <c r="I18" s="28" t="str">
        <f>IF(J18="Dječja 2,1 km","D","G")</f>
        <v>G</v>
      </c>
      <c r="J18" s="5" t="s">
        <v>280</v>
      </c>
      <c r="M18" s="5" t="s">
        <v>8</v>
      </c>
      <c r="O18" t="s">
        <v>401</v>
      </c>
      <c r="P18" s="27">
        <f>2011-H18</f>
        <v>50</v>
      </c>
      <c r="Q18" s="27" t="str">
        <f>CONCATENATE(M18,P18)</f>
        <v>M50</v>
      </c>
      <c r="R18" s="27" t="str">
        <f>VLOOKUP(Q18,KATEGORIJE!A:B,2,FALSE)</f>
        <v>M59</v>
      </c>
      <c r="S18" s="27" t="str">
        <f>CONCATENATE(I18,R18)</f>
        <v>GM59</v>
      </c>
    </row>
    <row r="19" spans="1:19" ht="12.75" customHeight="1" x14ac:dyDescent="0.2">
      <c r="A19" s="5">
        <v>126</v>
      </c>
      <c r="B19" s="21" t="str">
        <f>CONCATENATE(C19," ",D19)</f>
        <v>Jekić Vanja</v>
      </c>
      <c r="C19" s="25" t="str">
        <f>PROPER(F19)</f>
        <v>Jekić</v>
      </c>
      <c r="D19" s="25" t="str">
        <f>PROPER(E19)</f>
        <v>Vanja</v>
      </c>
      <c r="E19" s="6" t="s">
        <v>442</v>
      </c>
      <c r="F19" s="6" t="s">
        <v>443</v>
      </c>
      <c r="G19" s="28"/>
      <c r="H19" s="6">
        <v>1989</v>
      </c>
      <c r="I19" s="28" t="str">
        <f>IF(J19="Dječja 2,1 km","D","G")</f>
        <v>G</v>
      </c>
      <c r="J19" s="6" t="s">
        <v>280</v>
      </c>
      <c r="K19" s="28"/>
      <c r="L19" s="28"/>
      <c r="M19" s="6" t="s">
        <v>8</v>
      </c>
      <c r="N19" s="31"/>
      <c r="O19" s="2" t="s">
        <v>444</v>
      </c>
      <c r="P19" s="27">
        <f>2011-H19</f>
        <v>22</v>
      </c>
      <c r="Q19" s="27" t="str">
        <f>CONCATENATE(M19,P19)</f>
        <v>M22</v>
      </c>
      <c r="R19" s="27" t="str">
        <f>VLOOKUP(Q19,KATEGORIJE!A:B,2,FALSE)</f>
        <v>M29</v>
      </c>
      <c r="S19" s="27" t="str">
        <f>CONCATENATE(I19,R19)</f>
        <v>GM29</v>
      </c>
    </row>
    <row r="20" spans="1:19" ht="12.75" customHeight="1" x14ac:dyDescent="0.2">
      <c r="A20" s="5">
        <v>114</v>
      </c>
      <c r="B20" s="22" t="str">
        <f>CONCATENATE(C20," ",D20)</f>
        <v>Jeličić Rada</v>
      </c>
      <c r="C20" s="26" t="str">
        <f>PROPER(F20)</f>
        <v>Jeličić</v>
      </c>
      <c r="D20" s="26" t="str">
        <f>PROPER(E20)</f>
        <v>Rada</v>
      </c>
      <c r="E20" s="5" t="s">
        <v>477</v>
      </c>
      <c r="F20" s="5" t="s">
        <v>478</v>
      </c>
      <c r="H20" s="5">
        <v>1968</v>
      </c>
      <c r="I20" s="28" t="str">
        <f>IF(J20="Dječja 2,1 km","D","G")</f>
        <v>G</v>
      </c>
      <c r="J20" s="5" t="s">
        <v>280</v>
      </c>
      <c r="M20" s="5" t="s">
        <v>46</v>
      </c>
      <c r="O20" t="s">
        <v>401</v>
      </c>
      <c r="P20" s="27">
        <f>2011-H20</f>
        <v>43</v>
      </c>
      <c r="Q20" s="27" t="str">
        <f>CONCATENATE(M20,P20)</f>
        <v>Ž43</v>
      </c>
      <c r="R20" s="27" t="str">
        <f>VLOOKUP(Q20,KATEGORIJE!A:B,2,FALSE)</f>
        <v>Ž49</v>
      </c>
      <c r="S20" s="27" t="str">
        <f>CONCATENATE(I20,R20)</f>
        <v>GŽ49</v>
      </c>
    </row>
    <row r="21" spans="1:19" ht="12.75" customHeight="1" x14ac:dyDescent="0.2">
      <c r="A21" s="5">
        <v>117</v>
      </c>
      <c r="B21" s="22" t="str">
        <f>CONCATENATE(C21," ",D21)</f>
        <v>Jeličić Radolović Mika</v>
      </c>
      <c r="C21" s="26" t="str">
        <f>PROPER(F21)</f>
        <v>Jeličić Radolović</v>
      </c>
      <c r="D21" s="26" t="str">
        <f>PROPER(E21)</f>
        <v>Mika</v>
      </c>
      <c r="E21" s="5" t="s">
        <v>481</v>
      </c>
      <c r="F21" s="5" t="s">
        <v>482</v>
      </c>
      <c r="H21" s="5">
        <v>1966</v>
      </c>
      <c r="I21" s="28" t="str">
        <f>IF(J21="Dječja 2,1 km","D","G")</f>
        <v>G</v>
      </c>
      <c r="J21" s="5" t="s">
        <v>280</v>
      </c>
      <c r="M21" s="5" t="s">
        <v>46</v>
      </c>
      <c r="O21" t="s">
        <v>401</v>
      </c>
      <c r="P21" s="27">
        <f>2011-H21</f>
        <v>45</v>
      </c>
      <c r="Q21" s="27" t="str">
        <f>CONCATENATE(M21,P21)</f>
        <v>Ž45</v>
      </c>
      <c r="R21" s="27" t="str">
        <f>VLOOKUP(Q21,KATEGORIJE!A:B,2,FALSE)</f>
        <v>Ž49</v>
      </c>
      <c r="S21" s="27" t="str">
        <f>CONCATENATE(I21,R21)</f>
        <v>GŽ49</v>
      </c>
    </row>
    <row r="22" spans="1:19" ht="12.75" customHeight="1" x14ac:dyDescent="0.2">
      <c r="A22" s="5">
        <v>56</v>
      </c>
      <c r="B22" s="22" t="str">
        <f>CONCATENATE(C22," ",D22)</f>
        <v>Kalčić Mario</v>
      </c>
      <c r="C22" s="26" t="str">
        <f>PROPER(F22)</f>
        <v>Kalčić</v>
      </c>
      <c r="D22" s="26" t="str">
        <f>PROPER(E22)</f>
        <v>Mario</v>
      </c>
      <c r="E22" s="5" t="s">
        <v>504</v>
      </c>
      <c r="F22" s="5" t="s">
        <v>503</v>
      </c>
      <c r="H22" s="5">
        <v>1948</v>
      </c>
      <c r="I22" s="28" t="str">
        <f>IF(J22="Dječja 2,1 km","D","G")</f>
        <v>G</v>
      </c>
      <c r="J22" s="5" t="s">
        <v>280</v>
      </c>
      <c r="M22" s="5" t="s">
        <v>8</v>
      </c>
      <c r="O22" t="s">
        <v>274</v>
      </c>
      <c r="P22" s="27">
        <f>2011-H22</f>
        <v>63</v>
      </c>
      <c r="Q22" s="27" t="str">
        <f>CONCATENATE(M22,P22)</f>
        <v>M63</v>
      </c>
      <c r="R22" s="27" t="str">
        <f>VLOOKUP(Q22,KATEGORIJE!A:B,2,FALSE)</f>
        <v>M+60</v>
      </c>
      <c r="S22" s="27" t="str">
        <f>CONCATENATE(I22,R22)</f>
        <v>GM+60</v>
      </c>
    </row>
    <row r="23" spans="1:19" ht="12.75" customHeight="1" x14ac:dyDescent="0.2">
      <c r="A23" s="5">
        <v>52</v>
      </c>
      <c r="B23" s="22" t="str">
        <f>CONCATENATE(C23," ",D23)</f>
        <v>Kolić Dejvid</v>
      </c>
      <c r="C23" s="26" t="str">
        <f>PROPER(F23)</f>
        <v>Kolić</v>
      </c>
      <c r="D23" s="26" t="str">
        <f>PROPER(E23)</f>
        <v>Dejvid</v>
      </c>
      <c r="E23" s="5" t="s">
        <v>490</v>
      </c>
      <c r="F23" s="5" t="s">
        <v>486</v>
      </c>
      <c r="H23" s="5">
        <v>1991</v>
      </c>
      <c r="I23" s="28" t="str">
        <f>IF(J23="Dječja 2,1 km","D","G")</f>
        <v>G</v>
      </c>
      <c r="J23" s="5" t="s">
        <v>280</v>
      </c>
      <c r="M23" s="5" t="s">
        <v>8</v>
      </c>
      <c r="O23" t="s">
        <v>401</v>
      </c>
      <c r="P23" s="27">
        <f>2011-H23</f>
        <v>20</v>
      </c>
      <c r="Q23" s="27" t="str">
        <f>CONCATENATE(M23,P23)</f>
        <v>M20</v>
      </c>
      <c r="R23" s="27" t="str">
        <f>VLOOKUP(Q23,KATEGORIJE!A:B,2,FALSE)</f>
        <v>M29</v>
      </c>
      <c r="S23" s="27" t="str">
        <f>CONCATENATE(I23,R23)</f>
        <v>GM29</v>
      </c>
    </row>
    <row r="24" spans="1:19" ht="12.75" customHeight="1" x14ac:dyDescent="0.2">
      <c r="A24" s="5">
        <v>26</v>
      </c>
      <c r="B24" s="21" t="str">
        <f>CONCATENATE(C24," ",D24)</f>
        <v>Lazar Andrej</v>
      </c>
      <c r="C24" s="25" t="str">
        <f>PROPER(F24)</f>
        <v>Lazar</v>
      </c>
      <c r="D24" s="25" t="str">
        <f>PROPER(E24)</f>
        <v>Andrej</v>
      </c>
      <c r="E24" s="6" t="s">
        <v>331</v>
      </c>
      <c r="F24" s="6" t="s">
        <v>332</v>
      </c>
      <c r="G24" s="28" t="s">
        <v>333</v>
      </c>
      <c r="H24" s="6">
        <v>1955</v>
      </c>
      <c r="I24" s="28" t="str">
        <f>IF(J24="Dječja 2,1 km","D","G")</f>
        <v>G</v>
      </c>
      <c r="J24" s="6" t="s">
        <v>280</v>
      </c>
      <c r="K24" s="28" t="s">
        <v>378</v>
      </c>
      <c r="L24" s="28" t="s">
        <v>379</v>
      </c>
      <c r="M24" s="6" t="s">
        <v>8</v>
      </c>
      <c r="N24" s="31" t="s">
        <v>10</v>
      </c>
      <c r="O24" s="2" t="s">
        <v>401</v>
      </c>
      <c r="P24" s="27">
        <f>2011-H24</f>
        <v>56</v>
      </c>
      <c r="Q24" s="27" t="str">
        <f>CONCATENATE(M24,P24)</f>
        <v>M56</v>
      </c>
      <c r="R24" s="27" t="str">
        <f>VLOOKUP(Q24,KATEGORIJE!A:B,2,FALSE)</f>
        <v>M59</v>
      </c>
      <c r="S24" s="27" t="str">
        <f>CONCATENATE(I24,R24)</f>
        <v>GM59</v>
      </c>
    </row>
    <row r="25" spans="1:19" ht="12.75" customHeight="1" x14ac:dyDescent="0.2">
      <c r="A25" s="5">
        <v>85</v>
      </c>
      <c r="B25" s="21" t="str">
        <f>CONCATENATE(C25," ",D25)</f>
        <v>Legović Melinda</v>
      </c>
      <c r="C25" s="25" t="str">
        <f>PROPER(F25)</f>
        <v>Legović</v>
      </c>
      <c r="D25" s="25" t="str">
        <f>PROPER(E25)</f>
        <v>Melinda</v>
      </c>
      <c r="E25" s="6" t="s">
        <v>326</v>
      </c>
      <c r="F25" s="6" t="s">
        <v>327</v>
      </c>
      <c r="G25" s="28" t="s">
        <v>328</v>
      </c>
      <c r="H25" s="6">
        <v>1969</v>
      </c>
      <c r="I25" s="28" t="str">
        <f>IF(J25="Dječja 2,1 km","D","G")</f>
        <v>G</v>
      </c>
      <c r="J25" s="6" t="s">
        <v>280</v>
      </c>
      <c r="K25" s="28" t="s">
        <v>376</v>
      </c>
      <c r="L25" s="28" t="s">
        <v>273</v>
      </c>
      <c r="M25" s="6" t="s">
        <v>46</v>
      </c>
      <c r="N25" s="31" t="s">
        <v>8</v>
      </c>
      <c r="O25" s="3" t="s">
        <v>274</v>
      </c>
      <c r="P25" s="27">
        <f>2011-H25</f>
        <v>42</v>
      </c>
      <c r="Q25" s="27" t="str">
        <f>CONCATENATE(M25,P25)</f>
        <v>Ž42</v>
      </c>
      <c r="R25" s="27" t="str">
        <f>VLOOKUP(Q25,KATEGORIJE!A:B,2,FALSE)</f>
        <v>Ž49</v>
      </c>
      <c r="S25" s="27" t="str">
        <f>CONCATENATE(I25,R25)</f>
        <v>GŽ49</v>
      </c>
    </row>
    <row r="26" spans="1:19" ht="12.75" customHeight="1" x14ac:dyDescent="0.2">
      <c r="A26" s="5">
        <v>14</v>
      </c>
      <c r="B26" s="22" t="str">
        <f>CONCATENATE(C26," ",D26)</f>
        <v>Letinic Alfio</v>
      </c>
      <c r="C26" s="26" t="str">
        <f>PROPER(F26)</f>
        <v>Letinic</v>
      </c>
      <c r="D26" s="26" t="str">
        <f>PROPER(E26)</f>
        <v>Alfio</v>
      </c>
      <c r="E26" s="5" t="s">
        <v>300</v>
      </c>
      <c r="F26" s="5" t="s">
        <v>301</v>
      </c>
      <c r="G26" s="27" t="s">
        <v>302</v>
      </c>
      <c r="H26" s="5">
        <v>1963</v>
      </c>
      <c r="I26" s="28" t="str">
        <f>IF(J26="Dječja 2,1 km","D","G")</f>
        <v>G</v>
      </c>
      <c r="J26" s="5" t="s">
        <v>280</v>
      </c>
      <c r="K26" s="27" t="s">
        <v>369</v>
      </c>
      <c r="L26" s="27" t="s">
        <v>370</v>
      </c>
      <c r="M26" s="5" t="s">
        <v>8</v>
      </c>
      <c r="N26" s="32" t="s">
        <v>10</v>
      </c>
      <c r="O26" t="s">
        <v>391</v>
      </c>
      <c r="P26" s="27">
        <f>2011-H26</f>
        <v>48</v>
      </c>
      <c r="Q26" s="27" t="str">
        <f>CONCATENATE(M26,P26)</f>
        <v>M48</v>
      </c>
      <c r="R26" s="27" t="str">
        <f>VLOOKUP(Q26,KATEGORIJE!A:B,2,FALSE)</f>
        <v>M49</v>
      </c>
      <c r="S26" s="27" t="str">
        <f>CONCATENATE(I26,R26)</f>
        <v>GM49</v>
      </c>
    </row>
    <row r="27" spans="1:19" ht="12.75" customHeight="1" x14ac:dyDescent="0.2">
      <c r="A27" s="5">
        <v>54</v>
      </c>
      <c r="B27" s="22" t="str">
        <f>CONCATENATE(C27," ",D27)</f>
        <v>Letinić Alfio</v>
      </c>
      <c r="C27" s="26" t="str">
        <f>PROPER(F27)</f>
        <v>Letinić</v>
      </c>
      <c r="D27" s="26" t="str">
        <f>PROPER(E27)</f>
        <v>Alfio</v>
      </c>
      <c r="E27" s="5" t="s">
        <v>300</v>
      </c>
      <c r="F27" s="5" t="s">
        <v>485</v>
      </c>
      <c r="H27" s="5">
        <v>1963</v>
      </c>
      <c r="I27" s="28" t="str">
        <f>IF(J27="Dječja 2,1 km","D","G")</f>
        <v>G</v>
      </c>
      <c r="J27" s="5" t="s">
        <v>280</v>
      </c>
      <c r="M27" s="5" t="s">
        <v>8</v>
      </c>
      <c r="O27" t="s">
        <v>274</v>
      </c>
      <c r="P27" s="27">
        <f>2011-H27</f>
        <v>48</v>
      </c>
      <c r="Q27" s="27" t="str">
        <f>CONCATENATE(M27,P27)</f>
        <v>M48</v>
      </c>
      <c r="R27" s="27" t="str">
        <f>VLOOKUP(Q27,KATEGORIJE!A:B,2,FALSE)</f>
        <v>M49</v>
      </c>
      <c r="S27" s="27" t="str">
        <f>CONCATENATE(I27,R27)</f>
        <v>GM49</v>
      </c>
    </row>
    <row r="28" spans="1:19" ht="12.75" customHeight="1" x14ac:dyDescent="0.2">
      <c r="A28" s="5">
        <v>68</v>
      </c>
      <c r="B28" s="22" t="str">
        <f>CONCATENATE(C28," ",D28)</f>
        <v>Lujić Dušan</v>
      </c>
      <c r="C28" s="26" t="str">
        <f>PROPER(F28)</f>
        <v>Lujić</v>
      </c>
      <c r="D28" s="26" t="str">
        <f>PROPER(E28)</f>
        <v>Dušan</v>
      </c>
      <c r="E28" s="5" t="s">
        <v>469</v>
      </c>
      <c r="F28" s="5" t="s">
        <v>468</v>
      </c>
      <c r="H28" s="5">
        <v>1953</v>
      </c>
      <c r="I28" s="28" t="str">
        <f>IF(J28="Dječja 2,1 km","D","G")</f>
        <v>G</v>
      </c>
      <c r="J28" s="5" t="s">
        <v>280</v>
      </c>
      <c r="M28" s="5" t="s">
        <v>8</v>
      </c>
      <c r="O28" t="s">
        <v>401</v>
      </c>
      <c r="P28" s="27">
        <f>2011-H28</f>
        <v>58</v>
      </c>
      <c r="Q28" s="27" t="str">
        <f>CONCATENATE(M28,P28)</f>
        <v>M58</v>
      </c>
      <c r="R28" s="27" t="str">
        <f>VLOOKUP(Q28,KATEGORIJE!A:B,2,FALSE)</f>
        <v>M59</v>
      </c>
      <c r="S28" s="27" t="str">
        <f>CONCATENATE(I28,R28)</f>
        <v>GM59</v>
      </c>
    </row>
    <row r="29" spans="1:19" ht="12.75" customHeight="1" x14ac:dyDescent="0.2">
      <c r="A29" s="5">
        <v>3</v>
      </c>
      <c r="B29" s="21" t="str">
        <f>CONCATENATE(C29," ",D29)</f>
        <v>Lukšić Sandi</v>
      </c>
      <c r="C29" s="25" t="str">
        <f>PROPER(F29)</f>
        <v>Lukšić</v>
      </c>
      <c r="D29" s="25" t="str">
        <f>PROPER(E29)</f>
        <v>Sandi</v>
      </c>
      <c r="E29" s="6" t="s">
        <v>338</v>
      </c>
      <c r="F29" s="6" t="s">
        <v>339</v>
      </c>
      <c r="G29" s="28" t="s">
        <v>5</v>
      </c>
      <c r="H29" s="6">
        <v>1975</v>
      </c>
      <c r="I29" s="28" t="str">
        <f>IF(J29="Dječja 2,1 km","D","G")</f>
        <v>G</v>
      </c>
      <c r="J29" s="6" t="s">
        <v>280</v>
      </c>
      <c r="K29" s="28">
        <v>989712745</v>
      </c>
      <c r="L29" s="28" t="s">
        <v>383</v>
      </c>
      <c r="M29" s="6" t="s">
        <v>8</v>
      </c>
      <c r="N29" s="31" t="s">
        <v>8</v>
      </c>
      <c r="O29" s="2" t="s">
        <v>396</v>
      </c>
      <c r="P29" s="27">
        <f>2011-H29</f>
        <v>36</v>
      </c>
      <c r="Q29" s="27" t="str">
        <f>CONCATENATE(M29,P29)</f>
        <v>M36</v>
      </c>
      <c r="R29" s="27" t="str">
        <f>VLOOKUP(Q29,KATEGORIJE!A:B,2,FALSE)</f>
        <v>M39</v>
      </c>
      <c r="S29" s="27" t="str">
        <f>CONCATENATE(I29,R29)</f>
        <v>GM39</v>
      </c>
    </row>
    <row r="30" spans="1:19" ht="12.75" customHeight="1" x14ac:dyDescent="0.2">
      <c r="A30" s="5">
        <v>7</v>
      </c>
      <c r="B30" s="22" t="str">
        <f>CONCATENATE(C30," ",D30)</f>
        <v>Marić-Blekić Ivan</v>
      </c>
      <c r="C30" s="26" t="str">
        <f>PROPER(F30)</f>
        <v>Marić-Blekić</v>
      </c>
      <c r="D30" s="26" t="str">
        <f>PROPER(E30)</f>
        <v>Ivan</v>
      </c>
      <c r="E30" s="5" t="s">
        <v>1</v>
      </c>
      <c r="F30" s="5" t="s">
        <v>287</v>
      </c>
      <c r="G30" s="27">
        <v>1963</v>
      </c>
      <c r="H30" s="5">
        <v>1963</v>
      </c>
      <c r="I30" s="28" t="str">
        <f>IF(J30="Dječja 2,1 km","D","G")</f>
        <v>G</v>
      </c>
      <c r="J30" s="5" t="s">
        <v>280</v>
      </c>
      <c r="K30" s="27" t="s">
        <v>361</v>
      </c>
      <c r="L30" s="27" t="s">
        <v>362</v>
      </c>
      <c r="M30" s="5" t="s">
        <v>8</v>
      </c>
      <c r="N30" s="32" t="s">
        <v>7</v>
      </c>
      <c r="O30" t="s">
        <v>506</v>
      </c>
      <c r="P30" s="27">
        <f>2011-H30</f>
        <v>48</v>
      </c>
      <c r="Q30" s="27" t="str">
        <f>CONCATENATE(M30,P30)</f>
        <v>M48</v>
      </c>
      <c r="R30" s="27" t="str">
        <f>VLOOKUP(Q30,KATEGORIJE!A:B,2,FALSE)</f>
        <v>M49</v>
      </c>
      <c r="S30" s="27" t="str">
        <f>CONCATENATE(I30,R30)</f>
        <v>GM49</v>
      </c>
    </row>
    <row r="31" spans="1:19" ht="12.75" customHeight="1" x14ac:dyDescent="0.2">
      <c r="A31" s="5">
        <v>80</v>
      </c>
      <c r="B31" s="21" t="str">
        <f>CONCATENATE(C31," ",D31)</f>
        <v>Marić-Blekić Vesna</v>
      </c>
      <c r="C31" s="25" t="str">
        <f>PROPER(F31)</f>
        <v>Marić-Blekić</v>
      </c>
      <c r="D31" s="25" t="str">
        <f>PROPER(E31)</f>
        <v>Vesna</v>
      </c>
      <c r="E31" s="6" t="s">
        <v>277</v>
      </c>
      <c r="F31" s="6" t="s">
        <v>287</v>
      </c>
      <c r="G31" s="28" t="s">
        <v>288</v>
      </c>
      <c r="H31" s="6">
        <v>1965</v>
      </c>
      <c r="I31" s="28" t="str">
        <f>IF(J31="Dječja 2,1 km","D","G")</f>
        <v>G</v>
      </c>
      <c r="J31" s="6" t="s">
        <v>280</v>
      </c>
      <c r="K31" s="28" t="s">
        <v>359</v>
      </c>
      <c r="L31" s="28" t="s">
        <v>360</v>
      </c>
      <c r="M31" s="6" t="s">
        <v>46</v>
      </c>
      <c r="N31" s="31" t="s">
        <v>10</v>
      </c>
      <c r="O31" s="2" t="s">
        <v>397</v>
      </c>
      <c r="P31" s="27">
        <f>2011-H31</f>
        <v>46</v>
      </c>
      <c r="Q31" s="27" t="str">
        <f>CONCATENATE(M31,P31)</f>
        <v>Ž46</v>
      </c>
      <c r="R31" s="27" t="str">
        <f>VLOOKUP(Q31,KATEGORIJE!A:B,2,FALSE)</f>
        <v>Ž49</v>
      </c>
      <c r="S31" s="27" t="str">
        <f>CONCATENATE(I31,R31)</f>
        <v>GŽ49</v>
      </c>
    </row>
    <row r="32" spans="1:19" ht="12.75" customHeight="1" x14ac:dyDescent="0.2">
      <c r="A32" s="5">
        <v>108</v>
      </c>
      <c r="B32" s="22" t="str">
        <f>CONCATENATE(C32," ",D32)</f>
        <v>Maršić Vedrana</v>
      </c>
      <c r="C32" s="26" t="str">
        <f>PROPER(F32)</f>
        <v>Maršić</v>
      </c>
      <c r="D32" s="26" t="str">
        <f>PROPER(E32)</f>
        <v>Vedrana</v>
      </c>
      <c r="E32" s="5" t="s">
        <v>488</v>
      </c>
      <c r="F32" s="5" t="s">
        <v>489</v>
      </c>
      <c r="H32" s="5">
        <v>1977</v>
      </c>
      <c r="I32" s="28" t="str">
        <f>IF(J32="Dječja 2,1 km","D","G")</f>
        <v>G</v>
      </c>
      <c r="J32" s="5" t="s">
        <v>280</v>
      </c>
      <c r="M32" s="5" t="s">
        <v>46</v>
      </c>
      <c r="O32" t="s">
        <v>401</v>
      </c>
      <c r="P32" s="27">
        <f>2011-H32</f>
        <v>34</v>
      </c>
      <c r="Q32" s="27" t="str">
        <f>CONCATENATE(M32,P32)</f>
        <v>Ž34</v>
      </c>
      <c r="R32" s="27" t="str">
        <f>VLOOKUP(Q32,KATEGORIJE!A:B,2,FALSE)</f>
        <v>Ž39</v>
      </c>
      <c r="S32" s="27" t="str">
        <f>CONCATENATE(I32,R32)</f>
        <v>GŽ39</v>
      </c>
    </row>
    <row r="33" spans="1:19" ht="12.75" customHeight="1" x14ac:dyDescent="0.2">
      <c r="A33" s="5">
        <v>62</v>
      </c>
      <c r="B33" s="22" t="str">
        <f>CONCATENATE(C33," ",D33)</f>
        <v>Mateis Damir</v>
      </c>
      <c r="C33" s="26" t="str">
        <f>PROPER(F33)</f>
        <v>Mateis</v>
      </c>
      <c r="D33" s="26" t="str">
        <f>PROPER(E33)</f>
        <v>Damir</v>
      </c>
      <c r="E33" s="5" t="s">
        <v>475</v>
      </c>
      <c r="F33" s="5" t="s">
        <v>476</v>
      </c>
      <c r="H33" s="5">
        <v>1960</v>
      </c>
      <c r="I33" s="28" t="str">
        <f>IF(J33="Dječja 2,1 km","D","G")</f>
        <v>G</v>
      </c>
      <c r="J33" s="5" t="s">
        <v>280</v>
      </c>
      <c r="M33" s="5" t="s">
        <v>8</v>
      </c>
      <c r="O33" t="s">
        <v>505</v>
      </c>
      <c r="P33" s="27">
        <f>2011-H33</f>
        <v>51</v>
      </c>
      <c r="Q33" s="27" t="str">
        <f>CONCATENATE(M33,P33)</f>
        <v>M51</v>
      </c>
      <c r="R33" s="27" t="str">
        <f>VLOOKUP(Q33,KATEGORIJE!A:B,2,FALSE)</f>
        <v>M59</v>
      </c>
      <c r="S33" s="27" t="str">
        <f>CONCATENATE(I33,R33)</f>
        <v>GM59</v>
      </c>
    </row>
    <row r="34" spans="1:19" ht="12.75" customHeight="1" x14ac:dyDescent="0.2">
      <c r="A34" s="5">
        <v>90</v>
      </c>
      <c r="B34" s="22" t="str">
        <f>CONCATENATE(C34," ",D34)</f>
        <v>Mikuljan Nuša</v>
      </c>
      <c r="C34" s="26" t="str">
        <f>PROPER(F34)</f>
        <v>Mikuljan</v>
      </c>
      <c r="D34" s="26" t="str">
        <f>PROPER(E34)</f>
        <v>Nuša</v>
      </c>
      <c r="E34" s="5" t="s">
        <v>281</v>
      </c>
      <c r="F34" s="5" t="s">
        <v>282</v>
      </c>
      <c r="H34" s="5">
        <v>1984</v>
      </c>
      <c r="I34" s="28" t="str">
        <f>IF(J34="Dječja 2,1 km","D","G")</f>
        <v>G</v>
      </c>
      <c r="J34" s="5" t="s">
        <v>280</v>
      </c>
      <c r="M34" s="5" t="s">
        <v>46</v>
      </c>
      <c r="O34" t="s">
        <v>274</v>
      </c>
      <c r="P34" s="27">
        <f>2011-H34</f>
        <v>27</v>
      </c>
      <c r="Q34" s="27" t="str">
        <f>CONCATENATE(M34,P34)</f>
        <v>Ž27</v>
      </c>
      <c r="R34" s="27" t="str">
        <f>VLOOKUP(Q34,KATEGORIJE!A:B,2,FALSE)</f>
        <v>Ž29</v>
      </c>
      <c r="S34" s="27" t="str">
        <f>CONCATENATE(I34,R34)</f>
        <v>GŽ29</v>
      </c>
    </row>
    <row r="35" spans="1:19" ht="12.75" customHeight="1" x14ac:dyDescent="0.2">
      <c r="A35" s="5">
        <v>2</v>
      </c>
      <c r="B35" s="21" t="str">
        <f>CONCATENATE(C35," ",D35)</f>
        <v>Milohanić Sandi</v>
      </c>
      <c r="C35" s="25" t="str">
        <f>PROPER(F35)</f>
        <v>Milohanić</v>
      </c>
      <c r="D35" s="25" t="str">
        <f>PROPER(E35)</f>
        <v>Sandi</v>
      </c>
      <c r="E35" s="6" t="s">
        <v>338</v>
      </c>
      <c r="F35" s="6" t="s">
        <v>340</v>
      </c>
      <c r="G35" s="28" t="s">
        <v>24</v>
      </c>
      <c r="H35" s="6">
        <v>1984</v>
      </c>
      <c r="I35" s="28" t="str">
        <f>IF(J35="Dječja 2,1 km","D","G")</f>
        <v>G</v>
      </c>
      <c r="J35" s="6" t="s">
        <v>280</v>
      </c>
      <c r="K35" s="28">
        <v>912057380</v>
      </c>
      <c r="L35" s="28" t="s">
        <v>383</v>
      </c>
      <c r="M35" s="6" t="s">
        <v>8</v>
      </c>
      <c r="N35" s="31" t="s">
        <v>8</v>
      </c>
      <c r="O35" s="2" t="s">
        <v>396</v>
      </c>
      <c r="P35" s="27">
        <f>2011-H35</f>
        <v>27</v>
      </c>
      <c r="Q35" s="27" t="str">
        <f>CONCATENATE(M35,P35)</f>
        <v>M27</v>
      </c>
      <c r="R35" s="27" t="str">
        <f>VLOOKUP(Q35,KATEGORIJE!A:B,2,FALSE)</f>
        <v>M29</v>
      </c>
      <c r="S35" s="27" t="str">
        <f>CONCATENATE(I35,R35)</f>
        <v>GM29</v>
      </c>
    </row>
    <row r="36" spans="1:19" ht="12.75" customHeight="1" x14ac:dyDescent="0.2">
      <c r="A36" s="5">
        <v>65</v>
      </c>
      <c r="B36" s="22" t="str">
        <f>CONCATENATE(C36," ",D36)</f>
        <v>Nadenić Josip</v>
      </c>
      <c r="C36" s="26" t="str">
        <f>PROPER(F36)</f>
        <v>Nadenić</v>
      </c>
      <c r="D36" s="26" t="str">
        <f>PROPER(E36)</f>
        <v>Josip</v>
      </c>
      <c r="E36" s="5" t="s">
        <v>472</v>
      </c>
      <c r="F36" s="5" t="s">
        <v>492</v>
      </c>
      <c r="H36" s="5">
        <v>1933</v>
      </c>
      <c r="I36" s="28" t="str">
        <f>IF(J36="Dječja 2,1 km","D","G")</f>
        <v>G</v>
      </c>
      <c r="J36" s="5" t="s">
        <v>280</v>
      </c>
      <c r="M36" s="5" t="s">
        <v>8</v>
      </c>
      <c r="O36" t="s">
        <v>401</v>
      </c>
      <c r="P36" s="27">
        <f>2011-H36</f>
        <v>78</v>
      </c>
      <c r="Q36" s="27" t="str">
        <f>CONCATENATE(M36,P36)</f>
        <v>M78</v>
      </c>
      <c r="R36" s="27" t="str">
        <f>VLOOKUP(Q36,KATEGORIJE!A:B,2,FALSE)</f>
        <v>M+60</v>
      </c>
      <c r="S36" s="27" t="str">
        <f>CONCATENATE(I36,R36)</f>
        <v>GM+60</v>
      </c>
    </row>
    <row r="37" spans="1:19" ht="12.75" customHeight="1" x14ac:dyDescent="0.2">
      <c r="A37" s="5">
        <v>16</v>
      </c>
      <c r="B37" s="21" t="str">
        <f>CONCATENATE(C37," ",D37)</f>
        <v>Paliska Luka</v>
      </c>
      <c r="C37" s="25" t="str">
        <f>PROPER(F37)</f>
        <v>Paliska</v>
      </c>
      <c r="D37" s="25" t="str">
        <f>PROPER(E37)</f>
        <v>Luka</v>
      </c>
      <c r="E37" s="6" t="s">
        <v>313</v>
      </c>
      <c r="F37" s="6" t="s">
        <v>58</v>
      </c>
      <c r="G37" s="28">
        <v>1997</v>
      </c>
      <c r="H37" s="6">
        <v>1997</v>
      </c>
      <c r="I37" s="28" t="str">
        <f>IF(J37="Dječja 2,1 km","D","G")</f>
        <v>G</v>
      </c>
      <c r="J37" s="6" t="s">
        <v>280</v>
      </c>
      <c r="K37" s="28" t="s">
        <v>374</v>
      </c>
      <c r="L37" s="28" t="s">
        <v>365</v>
      </c>
      <c r="M37" s="6" t="s">
        <v>8</v>
      </c>
      <c r="N37" s="31" t="s">
        <v>8</v>
      </c>
      <c r="O37" s="2" t="s">
        <v>275</v>
      </c>
      <c r="P37" s="27">
        <f>2011-H37</f>
        <v>14</v>
      </c>
      <c r="Q37" s="27" t="str">
        <f>CONCATENATE(M37,P37)</f>
        <v>M14</v>
      </c>
      <c r="R37" s="27" t="s">
        <v>177</v>
      </c>
      <c r="S37" s="27" t="str">
        <f>CONCATENATE(I37,R37)</f>
        <v>GM19</v>
      </c>
    </row>
    <row r="38" spans="1:19" ht="12.75" customHeight="1" x14ac:dyDescent="0.2">
      <c r="A38" s="5">
        <v>76</v>
      </c>
      <c r="B38" s="22" t="str">
        <f>CONCATENATE(C38," ",D38)</f>
        <v>Puškarić Ivan</v>
      </c>
      <c r="C38" s="26" t="str">
        <f>PROPER(F38)</f>
        <v>Puškarić</v>
      </c>
      <c r="D38" s="26" t="str">
        <f>PROPER(E38)</f>
        <v>Ivan</v>
      </c>
      <c r="E38" s="5" t="s">
        <v>21</v>
      </c>
      <c r="F38" s="5" t="s">
        <v>439</v>
      </c>
      <c r="H38" s="5">
        <v>1993</v>
      </c>
      <c r="I38" s="28" t="str">
        <f>IF(J38="Dječja 2,1 km","D","G")</f>
        <v>G</v>
      </c>
      <c r="J38" s="5" t="s">
        <v>280</v>
      </c>
      <c r="M38" s="5" t="s">
        <v>8</v>
      </c>
      <c r="O38" t="s">
        <v>274</v>
      </c>
      <c r="P38" s="27">
        <f>2011-H38</f>
        <v>18</v>
      </c>
      <c r="Q38" s="27" t="str">
        <f>CONCATENATE(M38,P38)</f>
        <v>M18</v>
      </c>
      <c r="R38" s="27" t="str">
        <f>VLOOKUP(Q38,KATEGORIJE!A:B,2,FALSE)</f>
        <v>M19</v>
      </c>
      <c r="S38" s="27" t="str">
        <f>CONCATENATE(I38,R38)</f>
        <v>GM19</v>
      </c>
    </row>
    <row r="39" spans="1:19" ht="12.75" customHeight="1" x14ac:dyDescent="0.2">
      <c r="A39" s="5">
        <v>88</v>
      </c>
      <c r="B39" s="21" t="str">
        <f>CONCATENATE(C39," ",D39)</f>
        <v>Rabar Dijana</v>
      </c>
      <c r="C39" s="25" t="str">
        <f>PROPER(F39)</f>
        <v>Rabar</v>
      </c>
      <c r="D39" s="25" t="str">
        <f>PROPER(E39)</f>
        <v>Dijana</v>
      </c>
      <c r="E39" s="6" t="s">
        <v>342</v>
      </c>
      <c r="F39" s="6" t="s">
        <v>343</v>
      </c>
      <c r="G39" s="28" t="s">
        <v>344</v>
      </c>
      <c r="H39" s="6">
        <v>1963</v>
      </c>
      <c r="I39" s="28" t="str">
        <f>IF(J39="Dječja 2,1 km","D","G")</f>
        <v>G</v>
      </c>
      <c r="J39" s="6" t="s">
        <v>280</v>
      </c>
      <c r="K39" s="28">
        <v>981779013</v>
      </c>
      <c r="L39" s="28" t="s">
        <v>384</v>
      </c>
      <c r="M39" s="6" t="s">
        <v>46</v>
      </c>
      <c r="N39" s="31" t="s">
        <v>8</v>
      </c>
      <c r="O39" s="2" t="s">
        <v>274</v>
      </c>
      <c r="P39" s="27">
        <f>2011-H39</f>
        <v>48</v>
      </c>
      <c r="Q39" s="27" t="str">
        <f>CONCATENATE(M39,P39)</f>
        <v>Ž48</v>
      </c>
      <c r="R39" s="27" t="str">
        <f>VLOOKUP(Q39,KATEGORIJE!A:B,2,FALSE)</f>
        <v>Ž49</v>
      </c>
      <c r="S39" s="27" t="str">
        <f>CONCATENATE(I39,R39)</f>
        <v>GŽ49</v>
      </c>
    </row>
    <row r="40" spans="1:19" ht="12.75" customHeight="1" x14ac:dyDescent="0.2">
      <c r="A40" s="5">
        <v>9</v>
      </c>
      <c r="B40" s="22" t="str">
        <f>CONCATENATE(C40," ",D40)</f>
        <v>Radolović Emanuel</v>
      </c>
      <c r="C40" s="26" t="str">
        <f>PROPER(F40)</f>
        <v>Radolović</v>
      </c>
      <c r="D40" s="26" t="str">
        <f>PROPER(E40)</f>
        <v>Emanuel</v>
      </c>
      <c r="E40" s="5" t="s">
        <v>38</v>
      </c>
      <c r="F40" s="5" t="s">
        <v>23</v>
      </c>
      <c r="G40" s="27" t="s">
        <v>37</v>
      </c>
      <c r="H40" s="5">
        <v>1976</v>
      </c>
      <c r="I40" s="28" t="str">
        <f>IF(J40="Dječja 2,1 km","D","G")</f>
        <v>G</v>
      </c>
      <c r="J40" s="5" t="s">
        <v>280</v>
      </c>
      <c r="K40" s="27" t="s">
        <v>22</v>
      </c>
      <c r="L40" s="27" t="s">
        <v>48</v>
      </c>
      <c r="M40" s="5" t="s">
        <v>8</v>
      </c>
      <c r="N40" s="32" t="s">
        <v>9</v>
      </c>
      <c r="O40" t="s">
        <v>390</v>
      </c>
      <c r="P40" s="27">
        <f>2011-H40</f>
        <v>35</v>
      </c>
      <c r="Q40" s="27" t="str">
        <f>CONCATENATE(M40,P40)</f>
        <v>M35</v>
      </c>
      <c r="R40" s="27" t="str">
        <f>VLOOKUP(Q40,KATEGORIJE!A:B,2,FALSE)</f>
        <v>M39</v>
      </c>
      <c r="S40" s="27" t="str">
        <f>CONCATENATE(I40,R40)</f>
        <v>GM39</v>
      </c>
    </row>
    <row r="41" spans="1:19" ht="12.75" customHeight="1" x14ac:dyDescent="0.2">
      <c r="A41" s="5">
        <v>58</v>
      </c>
      <c r="B41" s="22" t="str">
        <f>CONCATENATE(C41," ",D41)</f>
        <v>Rnjak Ivan</v>
      </c>
      <c r="C41" s="26" t="str">
        <f>PROPER(F41)</f>
        <v>Rnjak</v>
      </c>
      <c r="D41" s="26" t="str">
        <f>PROPER(E41)</f>
        <v>Ivan</v>
      </c>
      <c r="E41" s="5" t="s">
        <v>21</v>
      </c>
      <c r="F41" s="5" t="s">
        <v>471</v>
      </c>
      <c r="H41" s="5">
        <v>1989</v>
      </c>
      <c r="I41" s="28" t="str">
        <f>IF(J41="Dječja 2,1 km","D","G")</f>
        <v>G</v>
      </c>
      <c r="J41" s="5" t="s">
        <v>280</v>
      </c>
      <c r="M41" s="5" t="s">
        <v>8</v>
      </c>
      <c r="O41" t="s">
        <v>401</v>
      </c>
      <c r="P41" s="27">
        <f>2011-H41</f>
        <v>22</v>
      </c>
      <c r="Q41" s="27" t="str">
        <f>CONCATENATE(M41,P41)</f>
        <v>M22</v>
      </c>
      <c r="R41" s="27" t="str">
        <f>VLOOKUP(Q41,KATEGORIJE!A:B,2,FALSE)</f>
        <v>M29</v>
      </c>
      <c r="S41" s="27" t="str">
        <f>CONCATENATE(I41,R41)</f>
        <v>GM29</v>
      </c>
    </row>
    <row r="42" spans="1:19" ht="12.75" customHeight="1" x14ac:dyDescent="0.2">
      <c r="A42" s="5">
        <v>71</v>
      </c>
      <c r="B42" s="22" t="str">
        <f>CONCATENATE(C42," ",D42)</f>
        <v>Rnjak Ozren</v>
      </c>
      <c r="C42" s="26" t="str">
        <f>PROPER(F42)</f>
        <v>Rnjak</v>
      </c>
      <c r="D42" s="26" t="str">
        <f>PROPER(E42)</f>
        <v>Ozren</v>
      </c>
      <c r="E42" s="5" t="s">
        <v>470</v>
      </c>
      <c r="F42" s="5" t="s">
        <v>471</v>
      </c>
      <c r="H42" s="5">
        <v>1960</v>
      </c>
      <c r="I42" s="28" t="str">
        <f>IF(J42="Dječja 2,1 km","D","G")</f>
        <v>G</v>
      </c>
      <c r="J42" s="5" t="s">
        <v>280</v>
      </c>
      <c r="M42" s="5" t="s">
        <v>8</v>
      </c>
      <c r="O42" t="s">
        <v>401</v>
      </c>
      <c r="P42" s="27">
        <f>2011-H42</f>
        <v>51</v>
      </c>
      <c r="Q42" s="27" t="str">
        <f>CONCATENATE(M42,P42)</f>
        <v>M51</v>
      </c>
      <c r="R42" s="27" t="str">
        <f>VLOOKUP(Q42,KATEGORIJE!A:B,2,FALSE)</f>
        <v>M59</v>
      </c>
      <c r="S42" s="27" t="str">
        <f>CONCATENATE(I42,R42)</f>
        <v>GM59</v>
      </c>
    </row>
    <row r="43" spans="1:19" ht="12.75" customHeight="1" x14ac:dyDescent="0.2">
      <c r="A43" s="5">
        <v>10</v>
      </c>
      <c r="B43" s="21" t="str">
        <f>CONCATENATE(C43," ",D43)</f>
        <v>Sagadin Zoran</v>
      </c>
      <c r="C43" s="25" t="str">
        <f>PROPER(F43)</f>
        <v>Sagadin</v>
      </c>
      <c r="D43" s="25" t="str">
        <f>PROPER(E43)</f>
        <v>Zoran</v>
      </c>
      <c r="E43" s="6" t="s">
        <v>291</v>
      </c>
      <c r="F43" s="6" t="s">
        <v>292</v>
      </c>
      <c r="G43" s="28" t="s">
        <v>293</v>
      </c>
      <c r="H43" s="6">
        <v>1966</v>
      </c>
      <c r="I43" s="28" t="str">
        <f>IF(J43="Dječja 2,1 km","D","G")</f>
        <v>G</v>
      </c>
      <c r="J43" s="6" t="s">
        <v>280</v>
      </c>
      <c r="K43" s="28">
        <v>981975148</v>
      </c>
      <c r="L43" s="28" t="s">
        <v>364</v>
      </c>
      <c r="M43" s="6" t="s">
        <v>8</v>
      </c>
      <c r="N43" s="31" t="s">
        <v>10</v>
      </c>
      <c r="O43" s="2" t="s">
        <v>401</v>
      </c>
      <c r="P43" s="27">
        <f>2011-H43</f>
        <v>45</v>
      </c>
      <c r="Q43" s="27" t="str">
        <f>CONCATENATE(M43,P43)</f>
        <v>M45</v>
      </c>
      <c r="R43" s="27" t="str">
        <f>VLOOKUP(Q43,KATEGORIJE!A:B,2,FALSE)</f>
        <v>M49</v>
      </c>
      <c r="S43" s="27" t="str">
        <f>CONCATENATE(I43,R43)</f>
        <v>GM49</v>
      </c>
    </row>
    <row r="44" spans="1:19" ht="12.75" customHeight="1" x14ac:dyDescent="0.2">
      <c r="A44" s="5">
        <v>74</v>
      </c>
      <c r="B44" s="22" t="str">
        <f>CONCATENATE(C44," ",D44)</f>
        <v>Simsig Valdi</v>
      </c>
      <c r="C44" s="26" t="str">
        <f>PROPER(F44)</f>
        <v>Simsig</v>
      </c>
      <c r="D44" s="26" t="str">
        <f>PROPER(E44)</f>
        <v>Valdi</v>
      </c>
      <c r="E44" s="5" t="s">
        <v>455</v>
      </c>
      <c r="F44" s="5" t="s">
        <v>454</v>
      </c>
      <c r="H44" s="5">
        <v>1944</v>
      </c>
      <c r="I44" s="28" t="str">
        <f>IF(J44="Dječja 2,1 km","D","G")</f>
        <v>G</v>
      </c>
      <c r="J44" s="5" t="s">
        <v>280</v>
      </c>
      <c r="M44" s="5" t="s">
        <v>8</v>
      </c>
      <c r="O44" t="s">
        <v>274</v>
      </c>
      <c r="P44" s="27">
        <f>2011-H44</f>
        <v>67</v>
      </c>
      <c r="Q44" s="27" t="str">
        <f>CONCATENATE(M44,P44)</f>
        <v>M67</v>
      </c>
      <c r="R44" s="27" t="str">
        <f>VLOOKUP(Q44,KATEGORIJE!A:B,2,FALSE)</f>
        <v>M+60</v>
      </c>
      <c r="S44" s="27" t="str">
        <f>CONCATENATE(I44,R44)</f>
        <v>GM+60</v>
      </c>
    </row>
    <row r="45" spans="1:19" ht="12.75" customHeight="1" x14ac:dyDescent="0.2">
      <c r="A45" s="5">
        <v>63</v>
      </c>
      <c r="B45" s="22" t="str">
        <f>CONCATENATE(C45," ",D45)</f>
        <v>Stamenković Mladen</v>
      </c>
      <c r="C45" s="26" t="str">
        <f>PROPER(F45)</f>
        <v>Stamenković</v>
      </c>
      <c r="D45" s="26" t="str">
        <f>PROPER(E45)</f>
        <v>Mladen</v>
      </c>
      <c r="E45" s="5" t="s">
        <v>479</v>
      </c>
      <c r="F45" s="5" t="s">
        <v>480</v>
      </c>
      <c r="H45" s="5">
        <v>1956</v>
      </c>
      <c r="I45" s="28" t="str">
        <f>IF(J45="Dječja 2,1 km","D","G")</f>
        <v>G</v>
      </c>
      <c r="J45" s="5" t="s">
        <v>280</v>
      </c>
      <c r="M45" s="5" t="s">
        <v>8</v>
      </c>
      <c r="O45" t="s">
        <v>401</v>
      </c>
      <c r="P45" s="27">
        <f>2011-H45</f>
        <v>55</v>
      </c>
      <c r="Q45" s="27" t="str">
        <f>CONCATENATE(M45,P45)</f>
        <v>M55</v>
      </c>
      <c r="R45" s="27" t="str">
        <f>VLOOKUP(Q45,KATEGORIJE!A:B,2,FALSE)</f>
        <v>M59</v>
      </c>
      <c r="S45" s="27" t="str">
        <f>CONCATENATE(I45,R45)</f>
        <v>GM59</v>
      </c>
    </row>
    <row r="46" spans="1:19" ht="12.75" customHeight="1" x14ac:dyDescent="0.2">
      <c r="A46" s="5">
        <v>1</v>
      </c>
      <c r="B46" s="21" t="str">
        <f>CONCATENATE(C46," ",D46)</f>
        <v>Stanić Ivan</v>
      </c>
      <c r="C46" s="25" t="str">
        <f>PROPER(F46)</f>
        <v>Stanić</v>
      </c>
      <c r="D46" s="25" t="str">
        <f>PROPER(E46)</f>
        <v>Ivan</v>
      </c>
      <c r="E46" s="6" t="s">
        <v>21</v>
      </c>
      <c r="F46" s="6" t="s">
        <v>341</v>
      </c>
      <c r="G46" s="28" t="s">
        <v>11</v>
      </c>
      <c r="H46" s="6">
        <v>1965</v>
      </c>
      <c r="I46" s="28" t="str">
        <f>IF(J46="Dječja 2,1 km","D","G")</f>
        <v>G</v>
      </c>
      <c r="J46" s="6" t="s">
        <v>280</v>
      </c>
      <c r="K46" s="28">
        <v>959083587</v>
      </c>
      <c r="L46" s="28" t="s">
        <v>383</v>
      </c>
      <c r="M46" s="6" t="s">
        <v>8</v>
      </c>
      <c r="N46" s="31" t="s">
        <v>7</v>
      </c>
      <c r="O46" s="2" t="s">
        <v>396</v>
      </c>
      <c r="P46" s="27">
        <f>2011-H46</f>
        <v>46</v>
      </c>
      <c r="Q46" s="27" t="str">
        <f>CONCATENATE(M46,P46)</f>
        <v>M46</v>
      </c>
      <c r="R46" s="27" t="str">
        <f>VLOOKUP(Q46,KATEGORIJE!A:B,2,FALSE)</f>
        <v>M49</v>
      </c>
      <c r="S46" s="27" t="str">
        <f>CONCATENATE(I46,R46)</f>
        <v>GM49</v>
      </c>
    </row>
    <row r="47" spans="1:19" ht="12.75" customHeight="1" x14ac:dyDescent="0.2">
      <c r="A47" s="5">
        <v>70</v>
      </c>
      <c r="B47" s="21" t="str">
        <f>CONCATENATE(C47," ",D47)</f>
        <v>Suberville Roger</v>
      </c>
      <c r="C47" s="25" t="str">
        <f>PROPER(F47)</f>
        <v>Suberville</v>
      </c>
      <c r="D47" s="25" t="str">
        <f>PROPER(E47)</f>
        <v>Roger</v>
      </c>
      <c r="E47" s="6" t="s">
        <v>436</v>
      </c>
      <c r="F47" s="6" t="s">
        <v>437</v>
      </c>
      <c r="G47" s="28"/>
      <c r="H47" s="6">
        <v>1957</v>
      </c>
      <c r="I47" s="28" t="str">
        <f>IF(J47="Dječja 2,1 km","D","G")</f>
        <v>G</v>
      </c>
      <c r="J47" s="6" t="s">
        <v>280</v>
      </c>
      <c r="K47" s="28"/>
      <c r="L47" s="28"/>
      <c r="M47" s="6" t="s">
        <v>8</v>
      </c>
      <c r="N47" s="31"/>
      <c r="O47" s="2" t="s">
        <v>274</v>
      </c>
      <c r="P47" s="27">
        <f>2011-H47</f>
        <v>54</v>
      </c>
      <c r="Q47" s="27" t="str">
        <f>CONCATENATE(M47,P47)</f>
        <v>M54</v>
      </c>
      <c r="R47" s="27" t="str">
        <f>VLOOKUP(Q47,KATEGORIJE!A:B,2,FALSE)</f>
        <v>M59</v>
      </c>
      <c r="S47" s="27" t="str">
        <f>CONCATENATE(I47,R47)</f>
        <v>GM59</v>
      </c>
    </row>
    <row r="48" spans="1:19" ht="12.75" customHeight="1" x14ac:dyDescent="0.2">
      <c r="A48" s="5">
        <v>116</v>
      </c>
      <c r="B48" s="22" t="str">
        <f>CONCATENATE(C48," ",D48)</f>
        <v>Sutil Elizabeta</v>
      </c>
      <c r="C48" s="26" t="str">
        <f>PROPER(F48)</f>
        <v>Sutil</v>
      </c>
      <c r="D48" s="26" t="str">
        <f>PROPER(E48)</f>
        <v>Elizabeta</v>
      </c>
      <c r="E48" s="5" t="s">
        <v>457</v>
      </c>
      <c r="F48" s="5" t="s">
        <v>456</v>
      </c>
      <c r="H48" s="5">
        <v>1947</v>
      </c>
      <c r="I48" s="28" t="str">
        <f>IF(J48="Dječja 2,1 km","D","G")</f>
        <v>G</v>
      </c>
      <c r="J48" s="5" t="s">
        <v>280</v>
      </c>
      <c r="M48" s="5" t="s">
        <v>46</v>
      </c>
      <c r="O48" t="s">
        <v>274</v>
      </c>
      <c r="P48" s="27">
        <f>2011-H48</f>
        <v>64</v>
      </c>
      <c r="Q48" s="27" t="str">
        <f>CONCATENATE(M48,P48)</f>
        <v>Ž64</v>
      </c>
      <c r="R48" s="27" t="str">
        <f>VLOOKUP(Q48,KATEGORIJE!A:B,2,FALSE)</f>
        <v>Ž+50</v>
      </c>
      <c r="S48" s="27" t="str">
        <f>CONCATENATE(I48,R48)</f>
        <v>GŽ+50</v>
      </c>
    </row>
    <row r="49" spans="1:19" ht="12.75" customHeight="1" x14ac:dyDescent="0.2">
      <c r="A49" s="5">
        <v>34</v>
      </c>
      <c r="B49" s="21" t="str">
        <f>CONCATENATE(C49," ",D49)</f>
        <v>Šarčević Rajko</v>
      </c>
      <c r="C49" s="25" t="str">
        <f>PROPER(F49)</f>
        <v>Šarčević</v>
      </c>
      <c r="D49" s="25" t="str">
        <f>PROPER(E49)</f>
        <v>Rajko</v>
      </c>
      <c r="E49" s="6" t="s">
        <v>402</v>
      </c>
      <c r="F49" s="6" t="s">
        <v>403</v>
      </c>
      <c r="G49" s="28"/>
      <c r="H49" s="6">
        <v>1943</v>
      </c>
      <c r="I49" s="28" t="str">
        <f>IF(J49="Dječja 2,1 km","D","G")</f>
        <v>G</v>
      </c>
      <c r="J49" s="6" t="s">
        <v>280</v>
      </c>
      <c r="K49" s="28"/>
      <c r="L49" s="28"/>
      <c r="M49" s="6" t="s">
        <v>8</v>
      </c>
      <c r="N49" s="31"/>
      <c r="O49" s="2" t="s">
        <v>404</v>
      </c>
      <c r="P49" s="27">
        <f>2011-H49</f>
        <v>68</v>
      </c>
      <c r="Q49" s="27" t="str">
        <f>CONCATENATE(M49,P49)</f>
        <v>M68</v>
      </c>
      <c r="R49" s="27" t="str">
        <f>VLOOKUP(Q49,KATEGORIJE!A:B,2,FALSE)</f>
        <v>M+60</v>
      </c>
      <c r="S49" s="27" t="str">
        <f>CONCATENATE(I49,R49)</f>
        <v>GM+60</v>
      </c>
    </row>
    <row r="50" spans="1:19" ht="12.75" customHeight="1" x14ac:dyDescent="0.2">
      <c r="A50" s="5">
        <v>13</v>
      </c>
      <c r="B50" s="22" t="str">
        <f>CONCATENATE(C50," ",D50)</f>
        <v>Šćur Vlado</v>
      </c>
      <c r="C50" s="26" t="str">
        <f>PROPER(F50)</f>
        <v>Šćur</v>
      </c>
      <c r="D50" s="26" t="str">
        <f>PROPER(E50)</f>
        <v>Vlado</v>
      </c>
      <c r="E50" s="5" t="s">
        <v>297</v>
      </c>
      <c r="F50" s="5" t="s">
        <v>26</v>
      </c>
      <c r="G50" s="27">
        <v>5.0819590000000003</v>
      </c>
      <c r="H50" s="5">
        <v>1959</v>
      </c>
      <c r="I50" s="28" t="str">
        <f>IF(J50="Dječja 2,1 km","D","G")</f>
        <v>G</v>
      </c>
      <c r="J50" s="5" t="s">
        <v>280</v>
      </c>
      <c r="K50" s="27">
        <v>992159856</v>
      </c>
      <c r="L50" s="27" t="s">
        <v>367</v>
      </c>
      <c r="M50" s="5" t="s">
        <v>8</v>
      </c>
      <c r="N50" s="32" t="s">
        <v>8</v>
      </c>
      <c r="O50" t="s">
        <v>274</v>
      </c>
      <c r="P50" s="27">
        <f>2011-H50</f>
        <v>52</v>
      </c>
      <c r="Q50" s="27" t="str">
        <f>CONCATENATE(M50,P50)</f>
        <v>M52</v>
      </c>
      <c r="R50" s="27" t="str">
        <f>VLOOKUP(Q50,KATEGORIJE!A:B,2,FALSE)</f>
        <v>M59</v>
      </c>
      <c r="S50" s="27" t="str">
        <f>CONCATENATE(I50,R50)</f>
        <v>GM59</v>
      </c>
    </row>
    <row r="51" spans="1:19" ht="12.75" customHeight="1" x14ac:dyDescent="0.2">
      <c r="A51" s="5">
        <v>115</v>
      </c>
      <c r="B51" s="21" t="str">
        <f>CONCATENATE(C51," ",D51)</f>
        <v>Šćur Valentina</v>
      </c>
      <c r="C51" s="25" t="str">
        <f>PROPER(F51)</f>
        <v>Šćur</v>
      </c>
      <c r="D51" s="25" t="str">
        <f>PROPER(E51)</f>
        <v>Valentina</v>
      </c>
      <c r="E51" s="6" t="s">
        <v>298</v>
      </c>
      <c r="F51" s="6" t="s">
        <v>26</v>
      </c>
      <c r="G51" s="28" t="s">
        <v>299</v>
      </c>
      <c r="H51" s="6">
        <v>1993</v>
      </c>
      <c r="I51" s="28" t="str">
        <f>IF(J51="Dječja 2,1 km","D","G")</f>
        <v>G</v>
      </c>
      <c r="J51" s="6" t="s">
        <v>280</v>
      </c>
      <c r="K51" s="28">
        <v>992000888</v>
      </c>
      <c r="L51" s="28" t="s">
        <v>368</v>
      </c>
      <c r="M51" s="6" t="s">
        <v>46</v>
      </c>
      <c r="N51" s="31" t="s">
        <v>10</v>
      </c>
      <c r="O51" s="2" t="s">
        <v>274</v>
      </c>
      <c r="P51" s="27">
        <f>2011-H51</f>
        <v>18</v>
      </c>
      <c r="Q51" s="27" t="str">
        <f>CONCATENATE(M51,P51)</f>
        <v>Ž18</v>
      </c>
      <c r="R51" s="27" t="str">
        <f>VLOOKUP(Q51,KATEGORIJE!A:B,2,FALSE)</f>
        <v>Ž19</v>
      </c>
      <c r="S51" s="27" t="str">
        <f>CONCATENATE(I51,R51)</f>
        <v>GŽ19</v>
      </c>
    </row>
    <row r="52" spans="1:19" ht="12.75" customHeight="1" x14ac:dyDescent="0.2">
      <c r="A52" s="5">
        <v>5</v>
      </c>
      <c r="B52" s="21" t="str">
        <f>CONCATENATE(C52," ",D52)</f>
        <v>Šumberac Nikola</v>
      </c>
      <c r="C52" s="25" t="str">
        <f>PROPER(F52)</f>
        <v>Šumberac</v>
      </c>
      <c r="D52" s="25" t="str">
        <f>PROPER(E52)</f>
        <v>Nikola</v>
      </c>
      <c r="E52" s="6" t="s">
        <v>278</v>
      </c>
      <c r="F52" s="6" t="s">
        <v>29</v>
      </c>
      <c r="G52" s="28" t="s">
        <v>279</v>
      </c>
      <c r="H52" s="6">
        <v>1993</v>
      </c>
      <c r="I52" s="28" t="str">
        <f>IF(J52="Dječja 2,1 km","D","G")</f>
        <v>G</v>
      </c>
      <c r="J52" s="6" t="s">
        <v>280</v>
      </c>
      <c r="K52" s="28">
        <v>922059230</v>
      </c>
      <c r="L52" s="28" t="s">
        <v>356</v>
      </c>
      <c r="M52" s="6" t="s">
        <v>8</v>
      </c>
      <c r="N52" s="31" t="s">
        <v>7</v>
      </c>
      <c r="O52" s="2" t="s">
        <v>387</v>
      </c>
      <c r="P52" s="27">
        <f>2011-H52</f>
        <v>18</v>
      </c>
      <c r="Q52" s="27" t="str">
        <f>CONCATENATE(M52,P52)</f>
        <v>M18</v>
      </c>
      <c r="R52" s="27" t="str">
        <f>VLOOKUP(Q52,KATEGORIJE!A:B,2,FALSE)</f>
        <v>M19</v>
      </c>
      <c r="S52" s="27" t="str">
        <f>CONCATENATE(I52,R52)</f>
        <v>GM19</v>
      </c>
    </row>
    <row r="53" spans="1:19" ht="12.75" customHeight="1" x14ac:dyDescent="0.2">
      <c r="A53" s="5">
        <v>112</v>
      </c>
      <c r="B53" s="22" t="str">
        <f>CONCATENATE(C53," ",D53)</f>
        <v xml:space="preserve">Ferraz Chantal </v>
      </c>
      <c r="C53" s="26" t="str">
        <f>PROPER(F53)</f>
        <v>Ferraz</v>
      </c>
      <c r="D53" s="26" t="str">
        <f>PROPER(E53)</f>
        <v xml:space="preserve">Chantal </v>
      </c>
      <c r="E53" s="5" t="s">
        <v>435</v>
      </c>
      <c r="F53" s="5" t="s">
        <v>508</v>
      </c>
      <c r="H53" s="5">
        <v>1966</v>
      </c>
      <c r="I53" s="28" t="str">
        <f>IF(J53="Dječja 2,1 km","D","G")</f>
        <v>G</v>
      </c>
      <c r="J53" s="5" t="s">
        <v>280</v>
      </c>
      <c r="L53" s="29"/>
      <c r="M53" s="5" t="s">
        <v>46</v>
      </c>
      <c r="O53" t="s">
        <v>274</v>
      </c>
      <c r="P53" s="27">
        <f>2011-H53</f>
        <v>45</v>
      </c>
      <c r="Q53" s="27" t="str">
        <f>CONCATENATE(M53,P53)</f>
        <v>Ž45</v>
      </c>
      <c r="R53" s="27" t="str">
        <f>VLOOKUP(Q53,KATEGORIJE!A:B,2,FALSE)</f>
        <v>Ž49</v>
      </c>
      <c r="S53" s="27" t="str">
        <f>CONCATENATE(I53,R53)</f>
        <v>GŽ49</v>
      </c>
    </row>
    <row r="54" spans="1:19" ht="12.75" customHeight="1" x14ac:dyDescent="0.2">
      <c r="A54" s="5">
        <v>113</v>
      </c>
      <c r="B54" s="21" t="str">
        <f>CONCATENATE(C54," ",D54)</f>
        <v>Tomanjek Ibadete</v>
      </c>
      <c r="C54" s="25" t="str">
        <f>PROPER(F54)</f>
        <v>Tomanjek</v>
      </c>
      <c r="D54" s="25" t="str">
        <f>PROPER(E54)</f>
        <v>Ibadete</v>
      </c>
      <c r="E54" s="6" t="s">
        <v>434</v>
      </c>
      <c r="F54" s="6" t="s">
        <v>30</v>
      </c>
      <c r="G54" s="28"/>
      <c r="H54" s="6">
        <v>1986</v>
      </c>
      <c r="I54" s="28" t="str">
        <f>IF(J54="Dječja 2,1 km","D","G")</f>
        <v>G</v>
      </c>
      <c r="J54" s="6" t="s">
        <v>280</v>
      </c>
      <c r="K54" s="28"/>
      <c r="L54" s="28"/>
      <c r="M54" s="6" t="s">
        <v>46</v>
      </c>
      <c r="N54" s="31"/>
      <c r="O54" s="2" t="s">
        <v>275</v>
      </c>
      <c r="P54" s="27">
        <f>2011-H54</f>
        <v>25</v>
      </c>
      <c r="Q54" s="27" t="str">
        <f>CONCATENATE(M54,P54)</f>
        <v>Ž25</v>
      </c>
      <c r="R54" s="27" t="str">
        <f>VLOOKUP(Q54,KATEGORIJE!A:B,2,FALSE)</f>
        <v>Ž29</v>
      </c>
      <c r="S54" s="27" t="str">
        <f>CONCATENATE(I54,R54)</f>
        <v>GŽ29</v>
      </c>
    </row>
    <row r="55" spans="1:19" ht="12.75" customHeight="1" x14ac:dyDescent="0.2">
      <c r="A55" s="5">
        <v>60</v>
      </c>
      <c r="B55" s="22" t="str">
        <f>CONCATENATE(C55," ",D55)</f>
        <v>Tomić Mato</v>
      </c>
      <c r="C55" s="26" t="str">
        <f>PROPER(F55)</f>
        <v>Tomić</v>
      </c>
      <c r="D55" s="26" t="str">
        <f>PROPER(E55)</f>
        <v>Mato</v>
      </c>
      <c r="E55" s="5" t="s">
        <v>484</v>
      </c>
      <c r="F55" s="5" t="s">
        <v>483</v>
      </c>
      <c r="H55" s="5">
        <v>1945</v>
      </c>
      <c r="I55" s="28" t="str">
        <f>IF(J55="Dječja 2,1 km","D","G")</f>
        <v>G</v>
      </c>
      <c r="J55" s="5" t="s">
        <v>280</v>
      </c>
      <c r="M55" s="5" t="s">
        <v>8</v>
      </c>
      <c r="O55" t="s">
        <v>401</v>
      </c>
      <c r="P55" s="27">
        <f>2011-H55</f>
        <v>66</v>
      </c>
      <c r="Q55" s="27" t="str">
        <f>CONCATENATE(M55,P55)</f>
        <v>M66</v>
      </c>
      <c r="R55" s="27" t="str">
        <f>VLOOKUP(Q55,KATEGORIJE!A:B,2,FALSE)</f>
        <v>M+60</v>
      </c>
      <c r="S55" s="27" t="str">
        <f>CONCATENATE(I55,R55)</f>
        <v>GM+60</v>
      </c>
    </row>
    <row r="56" spans="1:19" ht="12.75" customHeight="1" x14ac:dyDescent="0.2">
      <c r="A56" s="5">
        <v>17</v>
      </c>
      <c r="B56" s="21" t="str">
        <f>CONCATENATE(C56," ",D56)</f>
        <v xml:space="preserve">Tubić Sanel </v>
      </c>
      <c r="C56" s="25" t="str">
        <f>PROPER(F56)</f>
        <v>Tubić</v>
      </c>
      <c r="D56" s="25" t="str">
        <f>PROPER(E56)</f>
        <v xml:space="preserve">Sanel </v>
      </c>
      <c r="E56" s="6" t="s">
        <v>40</v>
      </c>
      <c r="F56" s="6" t="s">
        <v>25</v>
      </c>
      <c r="G56" s="28">
        <v>1993</v>
      </c>
      <c r="H56" s="6">
        <v>1993</v>
      </c>
      <c r="I56" s="28" t="str">
        <f>IF(J56="Dječja 2,1 km","D","G")</f>
        <v>G</v>
      </c>
      <c r="J56" s="6" t="s">
        <v>280</v>
      </c>
      <c r="K56" s="28" t="s">
        <v>374</v>
      </c>
      <c r="L56" s="28" t="s">
        <v>365</v>
      </c>
      <c r="M56" s="6" t="s">
        <v>8</v>
      </c>
      <c r="N56" s="31" t="s">
        <v>7</v>
      </c>
      <c r="O56" s="3" t="s">
        <v>275</v>
      </c>
      <c r="P56" s="27">
        <f>2011-H56</f>
        <v>18</v>
      </c>
      <c r="Q56" s="27" t="str">
        <f>CONCATENATE(M56,P56)</f>
        <v>M18</v>
      </c>
      <c r="R56" s="27" t="str">
        <f>VLOOKUP(Q56,KATEGORIJE!A:B,2,FALSE)</f>
        <v>M19</v>
      </c>
      <c r="S56" s="27" t="str">
        <f>CONCATENATE(I56,R56)</f>
        <v>GM19</v>
      </c>
    </row>
    <row r="57" spans="1:19" ht="12.75" customHeight="1" x14ac:dyDescent="0.2">
      <c r="A57" s="5">
        <v>95</v>
      </c>
      <c r="B57" s="21" t="str">
        <f>CONCATENATE(C57," ",D57)</f>
        <v>Tusić Anamaria</v>
      </c>
      <c r="C57" s="25" t="str">
        <f>PROPER(F57)</f>
        <v>Tusić</v>
      </c>
      <c r="D57" s="25" t="str">
        <f>PROPER(E57)</f>
        <v>Anamaria</v>
      </c>
      <c r="E57" s="6" t="s">
        <v>3</v>
      </c>
      <c r="F57" s="6" t="s">
        <v>35</v>
      </c>
      <c r="G57" s="28" t="s">
        <v>337</v>
      </c>
      <c r="H57" s="6">
        <v>1989</v>
      </c>
      <c r="I57" s="28" t="str">
        <f>IF(J57="Dječja 2,1 km","D","G")</f>
        <v>G</v>
      </c>
      <c r="J57" s="6" t="s">
        <v>280</v>
      </c>
      <c r="K57" s="28">
        <v>919056886</v>
      </c>
      <c r="L57" s="28" t="s">
        <v>382</v>
      </c>
      <c r="M57" s="6" t="s">
        <v>46</v>
      </c>
      <c r="N57" s="31" t="s">
        <v>8</v>
      </c>
      <c r="O57" s="2" t="s">
        <v>395</v>
      </c>
      <c r="P57" s="27">
        <f>2011-H57</f>
        <v>22</v>
      </c>
      <c r="Q57" s="27" t="str">
        <f>CONCATENATE(M57,P57)</f>
        <v>Ž22</v>
      </c>
      <c r="R57" s="27" t="str">
        <f>VLOOKUP(Q57,KATEGORIJE!A:B,2,FALSE)</f>
        <v>Ž29</v>
      </c>
      <c r="S57" s="27" t="str">
        <f>CONCATENATE(I57,R57)</f>
        <v>GŽ29</v>
      </c>
    </row>
    <row r="58" spans="1:19" ht="12.75" customHeight="1" x14ac:dyDescent="0.2">
      <c r="A58" s="5">
        <v>98</v>
      </c>
      <c r="B58" s="22" t="str">
        <f>CONCATENATE(C58," ",D58)</f>
        <v>Vanjak Vodopija Vanessa</v>
      </c>
      <c r="C58" s="26" t="str">
        <f>PROPER(F58)</f>
        <v>Vanjak Vodopija</v>
      </c>
      <c r="D58" s="26" t="str">
        <f>PROPER(E58)</f>
        <v>Vanessa</v>
      </c>
      <c r="E58" s="5" t="s">
        <v>496</v>
      </c>
      <c r="F58" s="5" t="s">
        <v>497</v>
      </c>
      <c r="H58" s="5">
        <v>1975</v>
      </c>
      <c r="I58" s="28" t="str">
        <f>IF(J58="Dječja 2,1 km","D","G")</f>
        <v>G</v>
      </c>
      <c r="J58" s="5" t="s">
        <v>280</v>
      </c>
      <c r="M58" s="5" t="s">
        <v>46</v>
      </c>
      <c r="O58" t="s">
        <v>401</v>
      </c>
      <c r="P58" s="27">
        <f>2011-H58</f>
        <v>36</v>
      </c>
      <c r="Q58" s="27" t="str">
        <f>CONCATENATE(M58,P58)</f>
        <v>Ž36</v>
      </c>
      <c r="R58" s="27" t="str">
        <f>VLOOKUP(Q58,KATEGORIJE!A:B,2,FALSE)</f>
        <v>Ž39</v>
      </c>
      <c r="S58" s="27" t="str">
        <f>CONCATENATE(I58,R58)</f>
        <v>GŽ39</v>
      </c>
    </row>
    <row r="59" spans="1:19" ht="12.75" customHeight="1" x14ac:dyDescent="0.2">
      <c r="A59" s="5">
        <v>75</v>
      </c>
      <c r="B59" s="21" t="str">
        <f>CONCATENATE(C59," ",D59)</f>
        <v>Večerina Ivan</v>
      </c>
      <c r="C59" s="25" t="str">
        <f>PROPER(F59)</f>
        <v>Večerina</v>
      </c>
      <c r="D59" s="25" t="str">
        <f>PROPER(E59)</f>
        <v>Ivan</v>
      </c>
      <c r="E59" s="6" t="s">
        <v>21</v>
      </c>
      <c r="F59" s="6" t="s">
        <v>452</v>
      </c>
      <c r="G59" s="28"/>
      <c r="H59" s="6">
        <v>1936</v>
      </c>
      <c r="I59" s="28" t="str">
        <f>IF(J59="Dječja 2,1 km","D","G")</f>
        <v>G</v>
      </c>
      <c r="J59" s="6" t="s">
        <v>280</v>
      </c>
      <c r="K59" s="28"/>
      <c r="L59" s="28"/>
      <c r="M59" s="6" t="s">
        <v>8</v>
      </c>
      <c r="N59" s="31"/>
      <c r="O59" s="2" t="s">
        <v>274</v>
      </c>
      <c r="P59" s="27">
        <f>2011-H59</f>
        <v>75</v>
      </c>
      <c r="Q59" s="27" t="str">
        <f>CONCATENATE(M59,P59)</f>
        <v>M75</v>
      </c>
      <c r="R59" s="27" t="str">
        <f>VLOOKUP(Q59,KATEGORIJE!A:B,2,FALSE)</f>
        <v>M+60</v>
      </c>
      <c r="S59" s="27" t="str">
        <f>CONCATENATE(I59,R59)</f>
        <v>GM+60</v>
      </c>
    </row>
    <row r="60" spans="1:19" ht="12.75" customHeight="1" x14ac:dyDescent="0.2">
      <c r="A60" s="5">
        <v>12</v>
      </c>
      <c r="B60" s="21" t="str">
        <f>CONCATENATE(C60," ",D60)</f>
        <v>Verdnik Miha</v>
      </c>
      <c r="C60" s="25" t="str">
        <f>PROPER(F60)</f>
        <v>Verdnik</v>
      </c>
      <c r="D60" s="25" t="str">
        <f>PROPER(E60)</f>
        <v>Miha</v>
      </c>
      <c r="E60" s="6" t="s">
        <v>51</v>
      </c>
      <c r="F60" s="6" t="s">
        <v>36</v>
      </c>
      <c r="G60" s="28">
        <v>1977</v>
      </c>
      <c r="H60" s="6">
        <v>1977</v>
      </c>
      <c r="I60" s="28" t="str">
        <f>IF(J60="Dječja 2,1 km","D","G")</f>
        <v>G</v>
      </c>
      <c r="J60" s="6" t="s">
        <v>280</v>
      </c>
      <c r="K60" s="28">
        <v>38641336840</v>
      </c>
      <c r="L60" s="28" t="s">
        <v>366</v>
      </c>
      <c r="M60" s="6" t="s">
        <v>8</v>
      </c>
      <c r="N60" s="31" t="s">
        <v>8</v>
      </c>
      <c r="O60" t="s">
        <v>16</v>
      </c>
      <c r="P60" s="27">
        <f>2011-H60</f>
        <v>34</v>
      </c>
      <c r="Q60" s="27" t="str">
        <f>CONCATENATE(M60,P60)</f>
        <v>M34</v>
      </c>
      <c r="R60" s="27" t="str">
        <f>VLOOKUP(Q60,KATEGORIJE!A:B,2,FALSE)</f>
        <v>M39</v>
      </c>
      <c r="S60" s="27" t="str">
        <f>CONCATENATE(I60,R60)</f>
        <v>GM39</v>
      </c>
    </row>
    <row r="61" spans="1:19" ht="12.75" customHeight="1" x14ac:dyDescent="0.2">
      <c r="A61" s="5">
        <v>20</v>
      </c>
      <c r="B61" s="21" t="str">
        <f>CONCATENATE(C61," ",D61)</f>
        <v xml:space="preserve">Vnuk Daniel </v>
      </c>
      <c r="C61" s="25" t="str">
        <f>PROPER(F61)</f>
        <v>Vnuk</v>
      </c>
      <c r="D61" s="25" t="str">
        <f>PROPER(E61)</f>
        <v xml:space="preserve">Daniel </v>
      </c>
      <c r="E61" s="6" t="s">
        <v>318</v>
      </c>
      <c r="F61" s="6" t="s">
        <v>319</v>
      </c>
      <c r="G61" s="28">
        <v>1961</v>
      </c>
      <c r="H61" s="6">
        <v>1961</v>
      </c>
      <c r="I61" s="28" t="str">
        <f>IF(J61="Dječja 2,1 km","D","G")</f>
        <v>G</v>
      </c>
      <c r="J61" s="6" t="s">
        <v>280</v>
      </c>
      <c r="K61" s="28" t="s">
        <v>374</v>
      </c>
      <c r="L61" s="28" t="s">
        <v>365</v>
      </c>
      <c r="M61" s="6" t="s">
        <v>8</v>
      </c>
      <c r="N61" s="31" t="s">
        <v>9</v>
      </c>
      <c r="O61" s="2" t="s">
        <v>275</v>
      </c>
      <c r="P61" s="27">
        <f>2011-H61</f>
        <v>50</v>
      </c>
      <c r="Q61" s="27" t="str">
        <f>CONCATENATE(M61,P61)</f>
        <v>M50</v>
      </c>
      <c r="R61" s="27" t="str">
        <f>VLOOKUP(Q61,KATEGORIJE!A:B,2,FALSE)</f>
        <v>M59</v>
      </c>
      <c r="S61" s="27" t="str">
        <f>CONCATENATE(I61,R61)</f>
        <v>GM59</v>
      </c>
    </row>
    <row r="62" spans="1:19" ht="12.75" customHeight="1" x14ac:dyDescent="0.2">
      <c r="A62" s="5">
        <v>33</v>
      </c>
      <c r="B62" s="21" t="str">
        <f>CONCATENATE(C62," ",D62)</f>
        <v>Vozila Branko</v>
      </c>
      <c r="C62" s="25" t="str">
        <f>PROPER(F62)</f>
        <v>Vozila</v>
      </c>
      <c r="D62" s="25" t="str">
        <f>PROPER(E62)</f>
        <v>Branko</v>
      </c>
      <c r="E62" s="6" t="s">
        <v>399</v>
      </c>
      <c r="F62" s="6" t="s">
        <v>400</v>
      </c>
      <c r="G62" s="28"/>
      <c r="H62" s="6">
        <v>1966</v>
      </c>
      <c r="I62" s="28" t="str">
        <f>IF(J62="Dječja 2,1 km","D","G")</f>
        <v>G</v>
      </c>
      <c r="J62" s="6" t="s">
        <v>280</v>
      </c>
      <c r="K62" s="28"/>
      <c r="L62" s="28"/>
      <c r="M62" s="6" t="s">
        <v>8</v>
      </c>
      <c r="N62" s="31"/>
      <c r="O62" s="2" t="s">
        <v>401</v>
      </c>
      <c r="P62" s="27">
        <f>2011-H62</f>
        <v>45</v>
      </c>
      <c r="Q62" s="27" t="str">
        <f>CONCATENATE(M62,P62)</f>
        <v>M45</v>
      </c>
      <c r="R62" s="27" t="str">
        <f>VLOOKUP(Q62,KATEGORIJE!A:B,2,FALSE)</f>
        <v>M49</v>
      </c>
      <c r="S62" s="27" t="str">
        <f>CONCATENATE(I62,R62)</f>
        <v>GM49</v>
      </c>
    </row>
    <row r="63" spans="1:19" ht="12.75" customHeight="1" x14ac:dyDescent="0.2">
      <c r="A63" s="5">
        <v>66</v>
      </c>
      <c r="B63" s="22" t="str">
        <f>CONCATENATE(C63," ",D63)</f>
        <v>Zajkovski Ljubo</v>
      </c>
      <c r="C63" s="26" t="str">
        <f>PROPER(F63)</f>
        <v>Zajkovski</v>
      </c>
      <c r="D63" s="26" t="str">
        <f>PROPER(E63)</f>
        <v>Ljubo</v>
      </c>
      <c r="E63" s="5" t="s">
        <v>473</v>
      </c>
      <c r="F63" s="5" t="s">
        <v>474</v>
      </c>
      <c r="H63" s="5">
        <v>1959</v>
      </c>
      <c r="I63" s="28" t="str">
        <f>IF(J63="Dječja 2,1 km","D","G")</f>
        <v>G</v>
      </c>
      <c r="J63" s="5" t="s">
        <v>280</v>
      </c>
      <c r="M63" s="5" t="s">
        <v>8</v>
      </c>
      <c r="O63" t="s">
        <v>401</v>
      </c>
      <c r="P63" s="27">
        <f>2011-H63</f>
        <v>52</v>
      </c>
      <c r="Q63" s="27" t="str">
        <f>CONCATENATE(M63,P63)</f>
        <v>M52</v>
      </c>
      <c r="R63" s="27" t="str">
        <f>VLOOKUP(Q63,KATEGORIJE!A:B,2,FALSE)</f>
        <v>M59</v>
      </c>
      <c r="S63" s="27" t="str">
        <f>CONCATENATE(I63,R63)</f>
        <v>GM59</v>
      </c>
    </row>
    <row r="64" spans="1:19" ht="12.75" customHeight="1" x14ac:dyDescent="0.2">
      <c r="A64" s="5">
        <v>73</v>
      </c>
      <c r="B64" s="22" t="str">
        <f>CONCATENATE(C64," ",D64)</f>
        <v>Zuban Loris</v>
      </c>
      <c r="C64" s="26" t="str">
        <f>PROPER(F64)</f>
        <v>Zuban</v>
      </c>
      <c r="D64" s="26" t="str">
        <f>PROPER(E64)</f>
        <v>Loris</v>
      </c>
      <c r="E64" s="5" t="s">
        <v>460</v>
      </c>
      <c r="F64" s="5" t="s">
        <v>461</v>
      </c>
      <c r="H64" s="5">
        <v>1975</v>
      </c>
      <c r="I64" s="28" t="str">
        <f>IF(J64="Dječja 2,1 km","D","G")</f>
        <v>G</v>
      </c>
      <c r="J64" s="5" t="s">
        <v>280</v>
      </c>
      <c r="M64" s="5" t="s">
        <v>8</v>
      </c>
      <c r="O64" t="s">
        <v>401</v>
      </c>
      <c r="P64" s="27">
        <f>2011-H64</f>
        <v>36</v>
      </c>
      <c r="Q64" s="27" t="str">
        <f>CONCATENATE(M64,P64)</f>
        <v>M36</v>
      </c>
      <c r="R64" s="27" t="str">
        <f>VLOOKUP(Q64,KATEGORIJE!A:B,2,FALSE)</f>
        <v>M39</v>
      </c>
      <c r="S64" s="27" t="str">
        <f>CONCATENATE(I64,R64)</f>
        <v>GM39</v>
      </c>
    </row>
    <row r="65" spans="1:19" ht="12.75" hidden="1" customHeight="1" x14ac:dyDescent="0.2">
      <c r="A65" s="27" t="s">
        <v>407</v>
      </c>
      <c r="B65" s="22" t="str">
        <f>CONCATENATE(C65," ",D65)</f>
        <v>Šćur Lucija</v>
      </c>
      <c r="C65" s="26" t="str">
        <f>PROPER(F65)</f>
        <v>Šćur</v>
      </c>
      <c r="D65" s="26" t="str">
        <f>PROPER(E65)</f>
        <v>Lucija</v>
      </c>
      <c r="E65" s="5" t="s">
        <v>33</v>
      </c>
      <c r="F65" s="5" t="s">
        <v>26</v>
      </c>
      <c r="G65" s="27" t="s">
        <v>43</v>
      </c>
      <c r="H65" s="5">
        <v>1996</v>
      </c>
      <c r="I65" s="28" t="str">
        <f>IF(J65="Dječja 2,1 km","D","G")</f>
        <v>D</v>
      </c>
      <c r="J65" s="5" t="s">
        <v>286</v>
      </c>
      <c r="K65" s="27">
        <v>992159856</v>
      </c>
      <c r="L65" s="27" t="s">
        <v>367</v>
      </c>
      <c r="M65" s="5" t="s">
        <v>46</v>
      </c>
      <c r="N65" s="32" t="s">
        <v>10</v>
      </c>
      <c r="O65" t="s">
        <v>274</v>
      </c>
      <c r="P65" s="27">
        <f>2011-H65</f>
        <v>15</v>
      </c>
      <c r="Q65" s="27" t="str">
        <f>CONCATENATE(M65,P65)</f>
        <v>Ž15</v>
      </c>
      <c r="R65" s="27" t="str">
        <f>VLOOKUP(Q65,KATEGORIJE!A:B,2,FALSE)</f>
        <v>Ž15</v>
      </c>
      <c r="S65" s="27" t="str">
        <f>CONCATENATE(I65,R65)</f>
        <v>DŽ15</v>
      </c>
    </row>
    <row r="66" spans="1:19" ht="12.75" hidden="1" customHeight="1" x14ac:dyDescent="0.2">
      <c r="A66" s="5" t="s">
        <v>425</v>
      </c>
      <c r="B66" s="21" t="str">
        <f>CONCATENATE(C66," ",D66)</f>
        <v>Černjak Rebeka</v>
      </c>
      <c r="C66" s="25" t="str">
        <f>PROPER(F66)</f>
        <v>Černjak</v>
      </c>
      <c r="D66" s="25" t="str">
        <f>PROPER(E66)</f>
        <v>Rebeka</v>
      </c>
      <c r="E66" s="6" t="s">
        <v>53</v>
      </c>
      <c r="F66" s="6" t="s">
        <v>308</v>
      </c>
      <c r="G66" s="28">
        <v>2000</v>
      </c>
      <c r="H66" s="6">
        <v>2000</v>
      </c>
      <c r="I66" s="28" t="str">
        <f>IF(J66="Dječja 2,1 km","D","G")</f>
        <v>D</v>
      </c>
      <c r="J66" s="6" t="s">
        <v>286</v>
      </c>
      <c r="K66" s="28" t="s">
        <v>374</v>
      </c>
      <c r="L66" s="28" t="s">
        <v>365</v>
      </c>
      <c r="M66" s="6" t="s">
        <v>46</v>
      </c>
      <c r="N66" s="31" t="s">
        <v>10</v>
      </c>
      <c r="O66" s="2" t="s">
        <v>275</v>
      </c>
      <c r="P66" s="27">
        <f>2011-H66</f>
        <v>11</v>
      </c>
      <c r="Q66" s="27" t="str">
        <f>CONCATENATE(M66,P66)</f>
        <v>Ž11</v>
      </c>
      <c r="R66" s="27" t="str">
        <f>VLOOKUP(Q66,KATEGORIJE!A:B,2,FALSE)</f>
        <v>Ž12</v>
      </c>
      <c r="S66" s="27" t="str">
        <f>CONCATENATE(I66,R66)</f>
        <v>DŽ12</v>
      </c>
    </row>
    <row r="67" spans="1:19" ht="12.75" hidden="1" customHeight="1" x14ac:dyDescent="0.2">
      <c r="A67" s="5" t="s">
        <v>408</v>
      </c>
      <c r="B67" s="21" t="str">
        <f>CONCATENATE(C67," ",D67)</f>
        <v>Paliska Marko</v>
      </c>
      <c r="C67" s="25" t="str">
        <f>PROPER(F67)</f>
        <v>Paliska</v>
      </c>
      <c r="D67" s="25" t="str">
        <f>PROPER(E67)</f>
        <v>Marko</v>
      </c>
      <c r="E67" s="6" t="s">
        <v>27</v>
      </c>
      <c r="F67" s="6" t="s">
        <v>58</v>
      </c>
      <c r="G67" s="28">
        <v>2000</v>
      </c>
      <c r="H67" s="6">
        <v>2000</v>
      </c>
      <c r="I67" s="28" t="str">
        <f>IF(J67="Dječja 2,1 km","D","G")</f>
        <v>D</v>
      </c>
      <c r="J67" s="6" t="s">
        <v>286</v>
      </c>
      <c r="K67" s="28" t="s">
        <v>374</v>
      </c>
      <c r="L67" s="28" t="s">
        <v>365</v>
      </c>
      <c r="M67" s="6" t="s">
        <v>8</v>
      </c>
      <c r="N67" s="31" t="s">
        <v>10</v>
      </c>
      <c r="O67" s="2" t="s">
        <v>275</v>
      </c>
      <c r="P67" s="27">
        <f>2011-H67</f>
        <v>11</v>
      </c>
      <c r="Q67" s="27" t="str">
        <f>CONCATENATE(M67,P67)</f>
        <v>M11</v>
      </c>
      <c r="R67" s="27" t="str">
        <f>VLOOKUP(Q67,KATEGORIJE!A:B,2,FALSE)</f>
        <v>M12</v>
      </c>
      <c r="S67" s="27" t="str">
        <f>CONCATENATE(I67,R67)</f>
        <v>DM12</v>
      </c>
    </row>
    <row r="68" spans="1:19" ht="12.75" hidden="1" customHeight="1" x14ac:dyDescent="0.2">
      <c r="A68" s="5" t="s">
        <v>409</v>
      </c>
      <c r="B68" s="22" t="str">
        <f>CONCATENATE(C68," ",D68)</f>
        <v>Zustović Ana-Elena</v>
      </c>
      <c r="C68" s="26" t="str">
        <f>PROPER(F68)</f>
        <v>Zustović</v>
      </c>
      <c r="D68" s="26" t="str">
        <f>PROPER(E68)</f>
        <v>Ana-Elena</v>
      </c>
      <c r="E68" s="5" t="s">
        <v>309</v>
      </c>
      <c r="F68" s="5" t="s">
        <v>310</v>
      </c>
      <c r="G68" s="27">
        <v>2001</v>
      </c>
      <c r="H68" s="5">
        <v>2001</v>
      </c>
      <c r="I68" s="28" t="str">
        <f>IF(J68="Dječja 2,1 km","D","G")</f>
        <v>D</v>
      </c>
      <c r="J68" s="5" t="s">
        <v>286</v>
      </c>
      <c r="K68" s="27" t="s">
        <v>374</v>
      </c>
      <c r="L68" s="27" t="s">
        <v>365</v>
      </c>
      <c r="M68" s="5" t="s">
        <v>46</v>
      </c>
      <c r="N68" s="32" t="s">
        <v>10</v>
      </c>
      <c r="O68" t="s">
        <v>275</v>
      </c>
      <c r="P68" s="27">
        <f>2011-H68</f>
        <v>10</v>
      </c>
      <c r="Q68" s="27" t="str">
        <f>CONCATENATE(M68,P68)</f>
        <v>Ž10</v>
      </c>
      <c r="R68" s="27" t="str">
        <f>VLOOKUP(Q68,KATEGORIJE!A:B,2,FALSE)</f>
        <v>Ž12</v>
      </c>
      <c r="S68" s="27" t="str">
        <f>CONCATENATE(I68,R68)</f>
        <v>DŽ12</v>
      </c>
    </row>
    <row r="69" spans="1:19" ht="12.75" hidden="1" customHeight="1" x14ac:dyDescent="0.2">
      <c r="A69" s="5" t="s">
        <v>410</v>
      </c>
      <c r="B69" s="21" t="str">
        <f>CONCATENATE(C69," ",D69)</f>
        <v>Radović Gabriel</v>
      </c>
      <c r="C69" s="25" t="str">
        <f>PROPER(F69)</f>
        <v>Radović</v>
      </c>
      <c r="D69" s="25" t="str">
        <f>PROPER(E69)</f>
        <v>Gabriel</v>
      </c>
      <c r="E69" s="6" t="s">
        <v>2</v>
      </c>
      <c r="F69" s="6" t="s">
        <v>52</v>
      </c>
      <c r="G69" s="28">
        <v>2000</v>
      </c>
      <c r="H69" s="6">
        <v>2000</v>
      </c>
      <c r="I69" s="28" t="str">
        <f>IF(J69="Dječja 2,1 km","D","G")</f>
        <v>D</v>
      </c>
      <c r="J69" s="6" t="s">
        <v>286</v>
      </c>
      <c r="K69" s="28" t="s">
        <v>374</v>
      </c>
      <c r="L69" s="28" t="s">
        <v>365</v>
      </c>
      <c r="M69" s="6" t="s">
        <v>8</v>
      </c>
      <c r="N69" s="31" t="s">
        <v>10</v>
      </c>
      <c r="O69" s="2" t="s">
        <v>275</v>
      </c>
      <c r="P69" s="27">
        <f>2011-H69</f>
        <v>11</v>
      </c>
      <c r="Q69" s="27" t="str">
        <f>CONCATENATE(M69,P69)</f>
        <v>M11</v>
      </c>
      <c r="R69" s="27" t="str">
        <f>VLOOKUP(Q69,KATEGORIJE!A:B,2,FALSE)</f>
        <v>M12</v>
      </c>
      <c r="S69" s="27" t="str">
        <f>CONCATENATE(I69,R69)</f>
        <v>DM12</v>
      </c>
    </row>
    <row r="70" spans="1:19" ht="12.75" hidden="1" customHeight="1" x14ac:dyDescent="0.2">
      <c r="A70" s="5" t="s">
        <v>411</v>
      </c>
      <c r="B70" s="21" t="str">
        <f>CONCATENATE(C70," ",D70)</f>
        <v>Faraguna Karla</v>
      </c>
      <c r="C70" s="25" t="str">
        <f>PROPER(F70)</f>
        <v>Faraguna</v>
      </c>
      <c r="D70" s="25" t="str">
        <f>PROPER(E70)</f>
        <v>Karla</v>
      </c>
      <c r="E70" s="6" t="s">
        <v>14</v>
      </c>
      <c r="F70" s="6" t="s">
        <v>4</v>
      </c>
      <c r="G70" s="28">
        <v>1999</v>
      </c>
      <c r="H70" s="6">
        <v>1999</v>
      </c>
      <c r="I70" s="28" t="str">
        <f>IF(J70="Dječja 2,1 km","D","G")</f>
        <v>D</v>
      </c>
      <c r="J70" s="6" t="s">
        <v>286</v>
      </c>
      <c r="K70" s="28" t="s">
        <v>374</v>
      </c>
      <c r="L70" s="28" t="s">
        <v>365</v>
      </c>
      <c r="M70" s="6" t="s">
        <v>46</v>
      </c>
      <c r="N70" s="31" t="s">
        <v>10</v>
      </c>
      <c r="O70" s="2" t="s">
        <v>275</v>
      </c>
      <c r="P70" s="27">
        <f>2011-H70</f>
        <v>12</v>
      </c>
      <c r="Q70" s="27" t="str">
        <f>CONCATENATE(M70,P70)</f>
        <v>Ž12</v>
      </c>
      <c r="R70" s="27" t="str">
        <f>VLOOKUP(Q70,KATEGORIJE!A:B,2,FALSE)</f>
        <v>Ž12</v>
      </c>
      <c r="S70" s="27" t="str">
        <f>CONCATENATE(I70,R70)</f>
        <v>DŽ12</v>
      </c>
    </row>
    <row r="71" spans="1:19" ht="12.75" hidden="1" customHeight="1" x14ac:dyDescent="0.2">
      <c r="A71" s="5" t="s">
        <v>412</v>
      </c>
      <c r="B71" s="21" t="str">
        <f>CONCATENATE(C71," ",D71)</f>
        <v>Oreški Ana-Maria</v>
      </c>
      <c r="C71" s="25" t="str">
        <f>PROPER(F71)</f>
        <v>Oreški</v>
      </c>
      <c r="D71" s="25" t="str">
        <f>PROPER(E71)</f>
        <v>Ana-Maria</v>
      </c>
      <c r="E71" s="6" t="s">
        <v>50</v>
      </c>
      <c r="F71" s="6" t="s">
        <v>59</v>
      </c>
      <c r="G71" s="28">
        <v>1999</v>
      </c>
      <c r="H71" s="6">
        <v>1999</v>
      </c>
      <c r="I71" s="28" t="str">
        <f>IF(J71="Dječja 2,1 km","D","G")</f>
        <v>D</v>
      </c>
      <c r="J71" s="6" t="s">
        <v>286</v>
      </c>
      <c r="K71" s="28" t="s">
        <v>374</v>
      </c>
      <c r="L71" s="28" t="s">
        <v>365</v>
      </c>
      <c r="M71" s="6" t="s">
        <v>46</v>
      </c>
      <c r="N71" s="31" t="s">
        <v>10</v>
      </c>
      <c r="O71" s="2" t="s">
        <v>275</v>
      </c>
      <c r="P71" s="27">
        <f>2011-H71</f>
        <v>12</v>
      </c>
      <c r="Q71" s="27" t="str">
        <f>CONCATENATE(M71,P71)</f>
        <v>Ž12</v>
      </c>
      <c r="R71" s="27" t="str">
        <f>VLOOKUP(Q71,KATEGORIJE!A:B,2,FALSE)</f>
        <v>Ž12</v>
      </c>
      <c r="S71" s="27" t="str">
        <f>CONCATENATE(I71,R71)</f>
        <v>DŽ12</v>
      </c>
    </row>
    <row r="72" spans="1:19" ht="12.75" hidden="1" customHeight="1" x14ac:dyDescent="0.2">
      <c r="A72" s="5" t="s">
        <v>413</v>
      </c>
      <c r="B72" s="22" t="str">
        <f>CONCATENATE(C72," ",D72)</f>
        <v>Mileta Karolina</v>
      </c>
      <c r="C72" s="26" t="str">
        <f>PROPER(F72)</f>
        <v>Mileta</v>
      </c>
      <c r="D72" s="26" t="str">
        <f>PROPER(E72)</f>
        <v>Karolina</v>
      </c>
      <c r="E72" s="5" t="s">
        <v>56</v>
      </c>
      <c r="F72" s="5" t="s">
        <v>28</v>
      </c>
      <c r="G72" s="27">
        <v>1998</v>
      </c>
      <c r="H72" s="5">
        <v>1998</v>
      </c>
      <c r="I72" s="28" t="str">
        <f>IF(J72="Dječja 2,1 km","D","G")</f>
        <v>D</v>
      </c>
      <c r="J72" s="5" t="s">
        <v>286</v>
      </c>
      <c r="K72" s="27" t="s">
        <v>374</v>
      </c>
      <c r="L72" s="29" t="s">
        <v>365</v>
      </c>
      <c r="M72" s="5" t="s">
        <v>46</v>
      </c>
      <c r="N72" s="32" t="s">
        <v>10</v>
      </c>
      <c r="O72" t="s">
        <v>275</v>
      </c>
      <c r="P72" s="27">
        <f>2011-H72</f>
        <v>13</v>
      </c>
      <c r="Q72" s="27" t="str">
        <f>CONCATENATE(M72,P72)</f>
        <v>Ž13</v>
      </c>
      <c r="R72" s="27" t="str">
        <f>VLOOKUP(Q72,KATEGORIJE!A:B,2,FALSE)</f>
        <v>Ž15</v>
      </c>
      <c r="S72" s="27" t="str">
        <f>CONCATENATE(I72,R72)</f>
        <v>DŽ15</v>
      </c>
    </row>
    <row r="73" spans="1:19" ht="12.75" hidden="1" customHeight="1" x14ac:dyDescent="0.2">
      <c r="A73" s="5" t="s">
        <v>414</v>
      </c>
      <c r="B73" s="21" t="str">
        <f>CONCATENATE(C73," ",D73)</f>
        <v>Valenta Sofia</v>
      </c>
      <c r="C73" s="25" t="str">
        <f>PROPER(F73)</f>
        <v>Valenta</v>
      </c>
      <c r="D73" s="25" t="str">
        <f>PROPER(E73)</f>
        <v>Sofia</v>
      </c>
      <c r="E73" s="6" t="s">
        <v>311</v>
      </c>
      <c r="F73" s="6" t="s">
        <v>12</v>
      </c>
      <c r="G73" s="28">
        <v>1998</v>
      </c>
      <c r="H73" s="6">
        <v>1998</v>
      </c>
      <c r="I73" s="28" t="str">
        <f>IF(J73="Dječja 2,1 km","D","G")</f>
        <v>D</v>
      </c>
      <c r="J73" s="6" t="s">
        <v>286</v>
      </c>
      <c r="K73" s="28" t="s">
        <v>374</v>
      </c>
      <c r="L73" s="28" t="s">
        <v>365</v>
      </c>
      <c r="M73" s="6" t="s">
        <v>46</v>
      </c>
      <c r="N73" s="31" t="s">
        <v>10</v>
      </c>
      <c r="O73" s="3" t="s">
        <v>275</v>
      </c>
      <c r="P73" s="27">
        <f>2011-H73</f>
        <v>13</v>
      </c>
      <c r="Q73" s="27" t="str">
        <f>CONCATENATE(M73,P73)</f>
        <v>Ž13</v>
      </c>
      <c r="R73" s="27" t="str">
        <f>VLOOKUP(Q73,KATEGORIJE!A:B,2,FALSE)</f>
        <v>Ž15</v>
      </c>
      <c r="S73" s="27" t="str">
        <f>CONCATENATE(I73,R73)</f>
        <v>DŽ15</v>
      </c>
    </row>
    <row r="74" spans="1:19" ht="12.75" hidden="1" customHeight="1" x14ac:dyDescent="0.2">
      <c r="A74" s="5" t="s">
        <v>453</v>
      </c>
      <c r="B74" s="22" t="str">
        <f>CONCATENATE(C74," ",D74)</f>
        <v>Kubaj Domagoj Josip</v>
      </c>
      <c r="C74" s="26" t="str">
        <f>PROPER(F74)</f>
        <v>Kubaj</v>
      </c>
      <c r="D74" s="26" t="str">
        <f>PROPER(E74)</f>
        <v>Domagoj Josip</v>
      </c>
      <c r="E74" s="5" t="s">
        <v>446</v>
      </c>
      <c r="F74" s="5" t="s">
        <v>447</v>
      </c>
      <c r="H74" s="5">
        <v>2001</v>
      </c>
      <c r="I74" s="28" t="str">
        <f>IF(J74="Dječja 2,1 km","D","G")</f>
        <v>D</v>
      </c>
      <c r="J74" s="5" t="s">
        <v>286</v>
      </c>
      <c r="M74" s="5" t="s">
        <v>8</v>
      </c>
      <c r="O74" t="s">
        <v>275</v>
      </c>
      <c r="P74" s="27">
        <f>2011-H74</f>
        <v>10</v>
      </c>
      <c r="Q74" s="27" t="str">
        <f>CONCATENATE(M74,P74)</f>
        <v>M10</v>
      </c>
      <c r="R74" s="27" t="str">
        <f>VLOOKUP(Q74,KATEGORIJE!A:B,2,FALSE)</f>
        <v>M12</v>
      </c>
      <c r="S74" s="27" t="str">
        <f>CONCATENATE(I74,R74)</f>
        <v>DM12</v>
      </c>
    </row>
    <row r="75" spans="1:19" ht="12.75" hidden="1" customHeight="1" x14ac:dyDescent="0.2">
      <c r="A75" s="5" t="s">
        <v>426</v>
      </c>
      <c r="B75" s="21" t="str">
        <f>CONCATENATE(C75," ",D75)</f>
        <v>Fonović Franka</v>
      </c>
      <c r="C75" s="25" t="str">
        <f>PROPER(F75)</f>
        <v>Fonović</v>
      </c>
      <c r="D75" s="25" t="str">
        <f>PROPER(E75)</f>
        <v>Franka</v>
      </c>
      <c r="E75" s="6" t="s">
        <v>312</v>
      </c>
      <c r="F75" s="6" t="s">
        <v>34</v>
      </c>
      <c r="G75" s="28">
        <v>1998</v>
      </c>
      <c r="H75" s="6">
        <v>1998</v>
      </c>
      <c r="I75" s="28" t="str">
        <f>IF(J75="Dječja 2,1 km","D","G")</f>
        <v>D</v>
      </c>
      <c r="J75" s="6" t="s">
        <v>286</v>
      </c>
      <c r="K75" s="28" t="s">
        <v>374</v>
      </c>
      <c r="L75" s="28" t="s">
        <v>365</v>
      </c>
      <c r="M75" s="6" t="s">
        <v>46</v>
      </c>
      <c r="N75" s="31" t="s">
        <v>10</v>
      </c>
      <c r="O75" t="s">
        <v>275</v>
      </c>
      <c r="P75" s="27">
        <f>2011-H75</f>
        <v>13</v>
      </c>
      <c r="Q75" s="27" t="str">
        <f>CONCATENATE(M75,P75)</f>
        <v>Ž13</v>
      </c>
      <c r="R75" s="27" t="str">
        <f>VLOOKUP(Q75,KATEGORIJE!A:B,2,FALSE)</f>
        <v>Ž15</v>
      </c>
      <c r="S75" s="27" t="str">
        <f>CONCATENATE(I75,R75)</f>
        <v>DŽ15</v>
      </c>
    </row>
    <row r="76" spans="1:19" ht="12.75" hidden="1" customHeight="1" x14ac:dyDescent="0.2">
      <c r="A76" s="5" t="s">
        <v>415</v>
      </c>
      <c r="B76" s="22" t="str">
        <f>CONCATENATE(C76," ",D76)</f>
        <v>Šumberac Leona</v>
      </c>
      <c r="C76" s="26" t="str">
        <f>PROPER(F76)</f>
        <v>Šumberac</v>
      </c>
      <c r="D76" s="26" t="str">
        <f>PROPER(E76)</f>
        <v>Leona</v>
      </c>
      <c r="E76" s="5" t="s">
        <v>42</v>
      </c>
      <c r="F76" s="5" t="s">
        <v>29</v>
      </c>
      <c r="G76" s="27">
        <v>2002</v>
      </c>
      <c r="H76" s="5">
        <v>2002</v>
      </c>
      <c r="I76" s="28" t="str">
        <f>IF(J76="Dječja 2,1 km","D","G")</f>
        <v>D</v>
      </c>
      <c r="J76" s="5" t="s">
        <v>286</v>
      </c>
      <c r="K76" s="27" t="s">
        <v>374</v>
      </c>
      <c r="L76" s="27" t="s">
        <v>365</v>
      </c>
      <c r="M76" s="5" t="s">
        <v>46</v>
      </c>
      <c r="N76" s="32" t="s">
        <v>10</v>
      </c>
      <c r="O76" t="s">
        <v>275</v>
      </c>
      <c r="P76" s="27">
        <f>2011-H76</f>
        <v>9</v>
      </c>
      <c r="Q76" s="27" t="str">
        <f>CONCATENATE(M76,P76)</f>
        <v>Ž9</v>
      </c>
      <c r="R76" s="27" t="str">
        <f>VLOOKUP(Q76,KATEGORIJE!A:B,2,FALSE)</f>
        <v>Ž12</v>
      </c>
      <c r="S76" s="27" t="str">
        <f>CONCATENATE(I76,R76)</f>
        <v>DŽ12</v>
      </c>
    </row>
    <row r="77" spans="1:19" ht="12.75" hidden="1" customHeight="1" x14ac:dyDescent="0.2">
      <c r="A77" s="5" t="s">
        <v>424</v>
      </c>
      <c r="B77" s="22" t="str">
        <f>CONCATENATE(C77," ",D77)</f>
        <v>Tomanjek Kelly</v>
      </c>
      <c r="C77" s="26" t="str">
        <f>PROPER(F77)</f>
        <v>Tomanjek</v>
      </c>
      <c r="D77" s="26" t="str">
        <f>PROPER(E77)</f>
        <v>Kelly</v>
      </c>
      <c r="E77" s="5" t="s">
        <v>18</v>
      </c>
      <c r="F77" s="5" t="s">
        <v>30</v>
      </c>
      <c r="G77" s="27">
        <v>2006</v>
      </c>
      <c r="H77" s="5">
        <v>2006</v>
      </c>
      <c r="I77" s="28" t="str">
        <f>IF(J77="Dječja 2,1 km","D","G")</f>
        <v>D</v>
      </c>
      <c r="J77" s="5" t="s">
        <v>286</v>
      </c>
      <c r="K77" s="27" t="s">
        <v>374</v>
      </c>
      <c r="L77" s="27" t="s">
        <v>365</v>
      </c>
      <c r="M77" s="5" t="s">
        <v>46</v>
      </c>
      <c r="N77" s="32" t="s">
        <v>10</v>
      </c>
      <c r="O77" t="s">
        <v>275</v>
      </c>
      <c r="P77" s="27">
        <f>2011-H77</f>
        <v>5</v>
      </c>
      <c r="Q77" s="27" t="str">
        <f>CONCATENATE(M77,P77)</f>
        <v>Ž5</v>
      </c>
      <c r="R77" s="27" t="str">
        <f>VLOOKUP(Q77,KATEGORIJE!A:B,2,FALSE)</f>
        <v>Ž12</v>
      </c>
      <c r="S77" s="27" t="str">
        <f>CONCATENATE(I77,R77)</f>
        <v>DŽ12</v>
      </c>
    </row>
    <row r="78" spans="1:19" ht="12.75" hidden="1" customHeight="1" x14ac:dyDescent="0.2">
      <c r="A78" s="5" t="s">
        <v>416</v>
      </c>
      <c r="B78" s="21" t="str">
        <f>CONCATENATE(C78," ",D78)</f>
        <v>Knapić Ivana</v>
      </c>
      <c r="C78" s="25" t="str">
        <f>PROPER(F78)</f>
        <v>Knapić</v>
      </c>
      <c r="D78" s="25" t="str">
        <f>PROPER(E78)</f>
        <v>Ivana</v>
      </c>
      <c r="E78" s="6" t="s">
        <v>432</v>
      </c>
      <c r="F78" s="6" t="s">
        <v>433</v>
      </c>
      <c r="G78" s="28"/>
      <c r="H78" s="6">
        <v>2000</v>
      </c>
      <c r="I78" s="28" t="str">
        <f>IF(J78="Dječja 2,1 km","D","G")</f>
        <v>D</v>
      </c>
      <c r="J78" s="6" t="s">
        <v>286</v>
      </c>
      <c r="K78" s="28"/>
      <c r="L78" s="28"/>
      <c r="M78" s="6" t="s">
        <v>46</v>
      </c>
      <c r="N78" s="31"/>
      <c r="O78" s="2" t="s">
        <v>274</v>
      </c>
      <c r="P78" s="27">
        <f>2011-H78</f>
        <v>11</v>
      </c>
      <c r="Q78" s="27" t="str">
        <f>CONCATENATE(M78,P78)</f>
        <v>Ž11</v>
      </c>
      <c r="R78" s="27" t="str">
        <f>VLOOKUP(Q78,KATEGORIJE!A:B,2,FALSE)</f>
        <v>Ž12</v>
      </c>
      <c r="S78" s="27" t="str">
        <f>CONCATENATE(I78,R78)</f>
        <v>DŽ12</v>
      </c>
    </row>
    <row r="79" spans="1:19" ht="12.75" hidden="1" customHeight="1" x14ac:dyDescent="0.2">
      <c r="A79" s="5" t="s">
        <v>417</v>
      </c>
      <c r="B79" s="21" t="str">
        <f>CONCATENATE(C79," ",D79)</f>
        <v xml:space="preserve">Macan Donatela </v>
      </c>
      <c r="C79" s="25" t="str">
        <f>PROPER(F79)</f>
        <v>Macan</v>
      </c>
      <c r="D79" s="25" t="str">
        <f>PROPER(E79)</f>
        <v xml:space="preserve">Donatela </v>
      </c>
      <c r="E79" s="6" t="s">
        <v>348</v>
      </c>
      <c r="F79" s="6" t="s">
        <v>349</v>
      </c>
      <c r="G79" s="28" t="s">
        <v>350</v>
      </c>
      <c r="H79" s="6">
        <v>1997</v>
      </c>
      <c r="I79" s="28" t="str">
        <f>IF(J79="Dječja 2,1 km","D","G")</f>
        <v>D</v>
      </c>
      <c r="J79" s="6" t="s">
        <v>286</v>
      </c>
      <c r="K79" s="28">
        <v>98794517</v>
      </c>
      <c r="L79" s="28" t="s">
        <v>31</v>
      </c>
      <c r="M79" s="6" t="s">
        <v>46</v>
      </c>
      <c r="N79" s="31" t="s">
        <v>10</v>
      </c>
      <c r="O79" s="2" t="s">
        <v>389</v>
      </c>
      <c r="P79" s="27">
        <f>2011-H79</f>
        <v>14</v>
      </c>
      <c r="Q79" s="27" t="str">
        <f>CONCATENATE(M79,P79)</f>
        <v>Ž14</v>
      </c>
      <c r="R79" s="27" t="str">
        <f>VLOOKUP(Q79,KATEGORIJE!A:B,2,FALSE)</f>
        <v>Ž15</v>
      </c>
      <c r="S79" s="27" t="str">
        <f>CONCATENATE(I79,R79)</f>
        <v>DŽ15</v>
      </c>
    </row>
    <row r="80" spans="1:19" ht="12.75" hidden="1" customHeight="1" x14ac:dyDescent="0.2">
      <c r="A80" s="5" t="s">
        <v>427</v>
      </c>
      <c r="B80" s="21" t="str">
        <f>CONCATENATE(C80," ",D80)</f>
        <v xml:space="preserve">Rusev    Petra </v>
      </c>
      <c r="C80" s="25" t="str">
        <f>PROPER(F80)</f>
        <v xml:space="preserve">Rusev  </v>
      </c>
      <c r="D80" s="25" t="str">
        <f>PROPER(E80)</f>
        <v xml:space="preserve"> Petra </v>
      </c>
      <c r="E80" s="6" t="s">
        <v>351</v>
      </c>
      <c r="F80" s="6" t="s">
        <v>398</v>
      </c>
      <c r="G80" s="28" t="s">
        <v>352</v>
      </c>
      <c r="H80" s="6">
        <v>1998</v>
      </c>
      <c r="I80" s="28" t="str">
        <f>IF(J80="Dječja 2,1 km","D","G")</f>
        <v>D</v>
      </c>
      <c r="J80" s="6" t="s">
        <v>286</v>
      </c>
      <c r="K80" s="28">
        <v>98794517</v>
      </c>
      <c r="L80" s="28" t="s">
        <v>31</v>
      </c>
      <c r="M80" s="6" t="s">
        <v>46</v>
      </c>
      <c r="N80" s="31" t="s">
        <v>10</v>
      </c>
      <c r="O80" s="2" t="s">
        <v>389</v>
      </c>
      <c r="P80" s="27">
        <f>2011-H80</f>
        <v>13</v>
      </c>
      <c r="Q80" s="27" t="str">
        <f>CONCATENATE(M80,P80)</f>
        <v>Ž13</v>
      </c>
      <c r="R80" s="27" t="str">
        <f>VLOOKUP(Q80,KATEGORIJE!A:B,2,FALSE)</f>
        <v>Ž15</v>
      </c>
      <c r="S80" s="27" t="str">
        <f>CONCATENATE(I80,R80)</f>
        <v>DŽ15</v>
      </c>
    </row>
    <row r="81" spans="1:19" ht="12.75" hidden="1" customHeight="1" x14ac:dyDescent="0.2">
      <c r="A81" s="5" t="s">
        <v>428</v>
      </c>
      <c r="B81" s="21" t="str">
        <f>CONCATENATE(C81," ",D81)</f>
        <v>Vareško Ana</v>
      </c>
      <c r="C81" s="25" t="str">
        <f>PROPER(F81)</f>
        <v>Vareško</v>
      </c>
      <c r="D81" s="25" t="str">
        <f>PROPER(E81)</f>
        <v>Ana</v>
      </c>
      <c r="E81" s="6" t="s">
        <v>353</v>
      </c>
      <c r="F81" s="6" t="s">
        <v>354</v>
      </c>
      <c r="G81" s="28" t="s">
        <v>355</v>
      </c>
      <c r="H81" s="6">
        <v>1998</v>
      </c>
      <c r="I81" s="28" t="str">
        <f>IF(J81="Dječja 2,1 km","D","G")</f>
        <v>D</v>
      </c>
      <c r="J81" s="6" t="s">
        <v>286</v>
      </c>
      <c r="K81" s="28">
        <v>98794517</v>
      </c>
      <c r="L81" s="28" t="s">
        <v>31</v>
      </c>
      <c r="M81" s="6" t="s">
        <v>46</v>
      </c>
      <c r="N81" s="31" t="s">
        <v>10</v>
      </c>
      <c r="O81" t="s">
        <v>389</v>
      </c>
      <c r="P81" s="27">
        <f>2011-H81</f>
        <v>13</v>
      </c>
      <c r="Q81" s="27" t="str">
        <f>CONCATENATE(M81,P81)</f>
        <v>Ž13</v>
      </c>
      <c r="R81" s="27" t="str">
        <f>VLOOKUP(Q81,KATEGORIJE!A:B,2,FALSE)</f>
        <v>Ž15</v>
      </c>
      <c r="S81" s="27" t="str">
        <f>CONCATENATE(I81,R81)</f>
        <v>DŽ15</v>
      </c>
    </row>
    <row r="82" spans="1:19" ht="12.75" hidden="1" customHeight="1" x14ac:dyDescent="0.2">
      <c r="A82" s="5" t="s">
        <v>429</v>
      </c>
      <c r="B82" s="22" t="str">
        <f>CONCATENATE(C82," ",D82)</f>
        <v>Verbanac Martin</v>
      </c>
      <c r="C82" s="26" t="str">
        <f>PROPER(F82)</f>
        <v>Verbanac</v>
      </c>
      <c r="D82" s="26" t="str">
        <f>PROPER(E82)</f>
        <v>Martin</v>
      </c>
      <c r="E82" s="5" t="s">
        <v>418</v>
      </c>
      <c r="F82" s="5" t="s">
        <v>419</v>
      </c>
      <c r="H82" s="5">
        <v>1999</v>
      </c>
      <c r="I82" s="28" t="str">
        <f>IF(J82="Dječja 2,1 km","D","G")</f>
        <v>D</v>
      </c>
      <c r="J82" s="5" t="s">
        <v>286</v>
      </c>
      <c r="M82" s="5" t="s">
        <v>8</v>
      </c>
      <c r="O82" t="s">
        <v>274</v>
      </c>
      <c r="P82" s="27">
        <f>2011-H82</f>
        <v>12</v>
      </c>
      <c r="Q82" s="27" t="str">
        <f>CONCATENATE(M82,P82)</f>
        <v>M12</v>
      </c>
      <c r="R82" s="27" t="str">
        <f>VLOOKUP(Q82,KATEGORIJE!A:B,2,FALSE)</f>
        <v>M12</v>
      </c>
      <c r="S82" s="27" t="str">
        <f>CONCATENATE(I82,R82)</f>
        <v>DM12</v>
      </c>
    </row>
    <row r="83" spans="1:19" ht="12.75" hidden="1" customHeight="1" x14ac:dyDescent="0.2">
      <c r="A83" s="5" t="s">
        <v>423</v>
      </c>
      <c r="B83" s="22" t="str">
        <f>CONCATENATE(C83," ",D83)</f>
        <v>Kodrin Endi</v>
      </c>
      <c r="C83" s="26" t="str">
        <f>PROPER(F83)</f>
        <v>Kodrin</v>
      </c>
      <c r="D83" s="26" t="str">
        <f>PROPER(E83)</f>
        <v>Endi</v>
      </c>
      <c r="E83" s="5" t="s">
        <v>420</v>
      </c>
      <c r="F83" s="5" t="s">
        <v>421</v>
      </c>
      <c r="H83" s="5">
        <v>2001</v>
      </c>
      <c r="I83" s="28" t="s">
        <v>422</v>
      </c>
      <c r="J83" s="5" t="s">
        <v>286</v>
      </c>
      <c r="M83" s="5" t="s">
        <v>8</v>
      </c>
      <c r="O83" t="s">
        <v>274</v>
      </c>
      <c r="P83" s="27">
        <f>2011-H83</f>
        <v>10</v>
      </c>
      <c r="Q83" s="27" t="str">
        <f>CONCATENATE(M83,P83)</f>
        <v>M10</v>
      </c>
      <c r="R83" s="27" t="str">
        <f>VLOOKUP(Q83,KATEGORIJE!A:B,2,FALSE)</f>
        <v>M12</v>
      </c>
      <c r="S83" s="27" t="str">
        <f>CONCATENATE(I83,R83)</f>
        <v>DM12</v>
      </c>
    </row>
    <row r="84" spans="1:19" ht="12.75" hidden="1" customHeight="1" x14ac:dyDescent="0.2">
      <c r="A84" s="5" t="s">
        <v>494</v>
      </c>
      <c r="B84" s="21" t="str">
        <f>CONCATENATE(C84," ",D84)</f>
        <v>Puškarić Tomi</v>
      </c>
      <c r="C84" s="25" t="str">
        <f>PROPER(F84)</f>
        <v>Puškarić</v>
      </c>
      <c r="D84" s="25" t="str">
        <f>PROPER(E84)</f>
        <v>Tomi</v>
      </c>
      <c r="E84" s="5" t="s">
        <v>438</v>
      </c>
      <c r="F84" s="5" t="s">
        <v>439</v>
      </c>
      <c r="H84" s="5">
        <v>1999</v>
      </c>
      <c r="I84" s="28" t="str">
        <f>IF(J84="Dječja 2,1 km","D","G")</f>
        <v>D</v>
      </c>
      <c r="J84" s="5" t="s">
        <v>286</v>
      </c>
      <c r="M84" s="5" t="s">
        <v>8</v>
      </c>
      <c r="O84" t="s">
        <v>274</v>
      </c>
      <c r="P84" s="27">
        <f>2011-H84</f>
        <v>12</v>
      </c>
      <c r="Q84" s="27" t="str">
        <f>CONCATENATE(M84,P84)</f>
        <v>M12</v>
      </c>
      <c r="R84" s="27" t="str">
        <f>VLOOKUP(Q84,KATEGORIJE!A:B,2,FALSE)</f>
        <v>M12</v>
      </c>
      <c r="S84" s="27" t="str">
        <f>CONCATENATE(I84,R84)</f>
        <v>DM12</v>
      </c>
    </row>
    <row r="85" spans="1:19" ht="12.75" hidden="1" customHeight="1" x14ac:dyDescent="0.2">
      <c r="A85" s="5" t="s">
        <v>493</v>
      </c>
      <c r="B85" s="21" t="str">
        <f>CONCATENATE(C85," ",D85)</f>
        <v>Vimma Timo</v>
      </c>
      <c r="C85" s="25" t="str">
        <f>PROPER(F85)</f>
        <v>Vimma</v>
      </c>
      <c r="D85" s="25" t="str">
        <f>PROPER(E85)</f>
        <v>Timo</v>
      </c>
      <c r="E85" s="6" t="s">
        <v>440</v>
      </c>
      <c r="F85" s="6" t="s">
        <v>441</v>
      </c>
      <c r="G85" s="28"/>
      <c r="H85" s="6">
        <v>1997</v>
      </c>
      <c r="I85" s="28" t="str">
        <f>IF(J85="Dječja 2,1 km","D","G")</f>
        <v>D</v>
      </c>
      <c r="J85" s="6" t="s">
        <v>286</v>
      </c>
      <c r="K85" s="28"/>
      <c r="L85" s="28"/>
      <c r="M85" s="6" t="s">
        <v>8</v>
      </c>
      <c r="N85" s="31"/>
      <c r="O85" s="2" t="s">
        <v>274</v>
      </c>
      <c r="P85" s="27">
        <f>2011-H85</f>
        <v>14</v>
      </c>
      <c r="Q85" s="27" t="str">
        <f>CONCATENATE(M85,P85)</f>
        <v>M14</v>
      </c>
      <c r="R85" s="27" t="str">
        <f>VLOOKUP(Q85,KATEGORIJE!A:B,2,FALSE)</f>
        <v>M15</v>
      </c>
      <c r="S85" s="27" t="str">
        <f>CONCATENATE(I85,R85)</f>
        <v>DM15</v>
      </c>
    </row>
    <row r="86" spans="1:19" ht="12.75" hidden="1" customHeight="1" x14ac:dyDescent="0.2">
      <c r="A86" s="5" t="s">
        <v>448</v>
      </c>
      <c r="B86" s="22" t="str">
        <f>CONCATENATE(C86," ",D86)</f>
        <v>Čošić Vito</v>
      </c>
      <c r="C86" s="26" t="str">
        <f>PROPER(F86)</f>
        <v>Čošić</v>
      </c>
      <c r="D86" s="26" t="str">
        <f>PROPER(E86)</f>
        <v>Vito</v>
      </c>
      <c r="E86" s="5" t="s">
        <v>445</v>
      </c>
      <c r="F86" s="5" t="s">
        <v>346</v>
      </c>
      <c r="H86" s="5">
        <v>2008</v>
      </c>
      <c r="I86" s="28" t="str">
        <f>IF(J86="Dječja 2,1 km","D","G")</f>
        <v>D</v>
      </c>
      <c r="J86" s="5" t="s">
        <v>286</v>
      </c>
      <c r="M86" s="5" t="s">
        <v>8</v>
      </c>
      <c r="O86" t="s">
        <v>274</v>
      </c>
      <c r="P86" s="27">
        <f>2011-H86</f>
        <v>3</v>
      </c>
      <c r="Q86" s="27" t="str">
        <f>CONCATENATE(M86,P86)</f>
        <v>M3</v>
      </c>
      <c r="R86" s="27" t="str">
        <f>VLOOKUP(Q86,KATEGORIJE!A:B,2,FALSE)</f>
        <v>M12</v>
      </c>
      <c r="S86" s="27" t="str">
        <f>CONCATENATE(I86,R86)</f>
        <v>DM12</v>
      </c>
    </row>
    <row r="87" spans="1:19" ht="12.75" hidden="1" customHeight="1" x14ac:dyDescent="0.2">
      <c r="A87" s="5" t="s">
        <v>459</v>
      </c>
      <c r="B87" s="21" t="str">
        <f>CONCATENATE(C87," ",D87)</f>
        <v>Fornažar Emma</v>
      </c>
      <c r="C87" s="25" t="str">
        <f>PROPER(F87)</f>
        <v>Fornažar</v>
      </c>
      <c r="D87" s="25" t="str">
        <f>PROPER(E87)</f>
        <v>Emma</v>
      </c>
      <c r="E87" s="6" t="s">
        <v>450</v>
      </c>
      <c r="F87" s="6" t="s">
        <v>449</v>
      </c>
      <c r="G87" s="28"/>
      <c r="H87" s="6">
        <v>2002</v>
      </c>
      <c r="I87" s="28" t="str">
        <f>IF(J87="Dječja 2,1 km","D","G")</f>
        <v>D</v>
      </c>
      <c r="J87" s="6" t="s">
        <v>286</v>
      </c>
      <c r="K87" s="28"/>
      <c r="L87" s="28"/>
      <c r="M87" s="6" t="s">
        <v>46</v>
      </c>
      <c r="N87" s="31"/>
      <c r="O87" s="2" t="s">
        <v>274</v>
      </c>
      <c r="P87" s="27">
        <f>2011-H87</f>
        <v>9</v>
      </c>
      <c r="Q87" s="27" t="str">
        <f>CONCATENATE(M87,P87)</f>
        <v>Ž9</v>
      </c>
      <c r="R87" s="27" t="str">
        <f>VLOOKUP(Q87,KATEGORIJE!A:B,2,FALSE)</f>
        <v>Ž12</v>
      </c>
      <c r="S87" s="27" t="str">
        <f>CONCATENATE(I87,R87)</f>
        <v>DŽ12</v>
      </c>
    </row>
    <row r="88" spans="1:19" ht="12.75" hidden="1" customHeight="1" x14ac:dyDescent="0.2">
      <c r="A88" s="5" t="s">
        <v>458</v>
      </c>
      <c r="B88" s="22" t="str">
        <f>CONCATENATE(C88," ",D88)</f>
        <v>Fornažar Nicoll</v>
      </c>
      <c r="C88" s="26" t="str">
        <f>PROPER(F88)</f>
        <v>Fornažar</v>
      </c>
      <c r="D88" s="26" t="str">
        <f>PROPER(E88)</f>
        <v>Nicoll</v>
      </c>
      <c r="E88" s="5" t="s">
        <v>451</v>
      </c>
      <c r="F88" s="5" t="s">
        <v>449</v>
      </c>
      <c r="H88" s="5">
        <v>2006</v>
      </c>
      <c r="I88" s="28" t="str">
        <f>IF(J88="Dječja 2,1 km","D","G")</f>
        <v>D</v>
      </c>
      <c r="J88" s="5" t="s">
        <v>286</v>
      </c>
      <c r="M88" s="5" t="s">
        <v>46</v>
      </c>
      <c r="O88" t="s">
        <v>274</v>
      </c>
      <c r="P88" s="27">
        <f>2011-H88</f>
        <v>5</v>
      </c>
      <c r="Q88" s="27" t="str">
        <f>CONCATENATE(M88,P88)</f>
        <v>Ž5</v>
      </c>
      <c r="R88" s="27" t="str">
        <f>VLOOKUP(Q88,KATEGORIJE!A:B,2,FALSE)</f>
        <v>Ž12</v>
      </c>
      <c r="S88" s="27" t="str">
        <f>CONCATENATE(I88,R88)</f>
        <v>DŽ12</v>
      </c>
    </row>
    <row r="89" spans="1:19" ht="12.75" hidden="1" customHeight="1" x14ac:dyDescent="0.2">
      <c r="A89" s="5" t="s">
        <v>405</v>
      </c>
      <c r="B89" s="21" t="str">
        <f>CONCATENATE(C89," ",D89)</f>
        <v>Bratulić Petar</v>
      </c>
      <c r="C89" s="25" t="str">
        <f>PROPER(F89)</f>
        <v>Bratulić</v>
      </c>
      <c r="D89" s="25" t="str">
        <f>PROPER(E89)</f>
        <v>Petar</v>
      </c>
      <c r="E89" s="6" t="s">
        <v>283</v>
      </c>
      <c r="F89" s="6" t="s">
        <v>284</v>
      </c>
      <c r="G89" s="28" t="s">
        <v>285</v>
      </c>
      <c r="H89" s="6">
        <v>1996</v>
      </c>
      <c r="I89" s="28" t="str">
        <f>IF(J89="Dječja 2,1 km","D","G")</f>
        <v>D</v>
      </c>
      <c r="J89" s="6" t="s">
        <v>286</v>
      </c>
      <c r="K89" s="28" t="s">
        <v>357</v>
      </c>
      <c r="L89" s="28" t="s">
        <v>358</v>
      </c>
      <c r="M89" s="6" t="s">
        <v>8</v>
      </c>
      <c r="N89" s="31" t="s">
        <v>8</v>
      </c>
      <c r="O89" s="2" t="s">
        <v>388</v>
      </c>
      <c r="P89" s="27">
        <f>2011-H89</f>
        <v>15</v>
      </c>
      <c r="Q89" s="27" t="str">
        <f>CONCATENATE(M89,P89)</f>
        <v>M15</v>
      </c>
      <c r="R89" s="27" t="str">
        <f>VLOOKUP(Q89,KATEGORIJE!A:B,2,FALSE)</f>
        <v>M15</v>
      </c>
      <c r="S89" s="27" t="str">
        <f>CONCATENATE(I89,R89)</f>
        <v>DM15</v>
      </c>
    </row>
    <row r="90" spans="1:19" ht="12.75" hidden="1" customHeight="1" x14ac:dyDescent="0.2">
      <c r="A90" s="5" t="s">
        <v>495</v>
      </c>
      <c r="B90" s="22" t="str">
        <f>CONCATENATE(C90," ",D90)</f>
        <v>Halilović Suada</v>
      </c>
      <c r="C90" s="26" t="str">
        <f>PROPER(F90)</f>
        <v>Halilović</v>
      </c>
      <c r="D90" s="26" t="str">
        <f>PROPER(E90)</f>
        <v>Suada</v>
      </c>
      <c r="E90" s="5" t="s">
        <v>464</v>
      </c>
      <c r="F90" s="5" t="s">
        <v>465</v>
      </c>
      <c r="H90" s="5">
        <v>1999</v>
      </c>
      <c r="I90" s="28" t="str">
        <f>IF(J90="Dječja 2,1 km","D","G")</f>
        <v>D</v>
      </c>
      <c r="J90" s="5" t="s">
        <v>286</v>
      </c>
      <c r="M90" s="5" t="s">
        <v>46</v>
      </c>
      <c r="O90" t="s">
        <v>275</v>
      </c>
      <c r="P90" s="27">
        <f>2011-H90</f>
        <v>12</v>
      </c>
      <c r="Q90" s="27" t="str">
        <f>CONCATENATE(M90,P90)</f>
        <v>Ž12</v>
      </c>
      <c r="R90" s="27" t="str">
        <f>VLOOKUP(Q90,KATEGORIJE!A:B,2,FALSE)</f>
        <v>Ž12</v>
      </c>
      <c r="S90" s="27" t="str">
        <f>CONCATENATE(I90,R90)</f>
        <v>DŽ12</v>
      </c>
    </row>
    <row r="91" spans="1:19" ht="12.75" hidden="1" customHeight="1" x14ac:dyDescent="0.2">
      <c r="A91" s="5" t="s">
        <v>406</v>
      </c>
      <c r="B91" s="21" t="str">
        <f>CONCATENATE(C91," ",D91)</f>
        <v>Goričanec Stribor</v>
      </c>
      <c r="C91" s="25" t="str">
        <f>PROPER(F91)</f>
        <v>Goričanec</v>
      </c>
      <c r="D91" s="25" t="str">
        <f>PROPER(E91)</f>
        <v>Stribor</v>
      </c>
      <c r="E91" s="6" t="s">
        <v>294</v>
      </c>
      <c r="F91" s="6" t="s">
        <v>295</v>
      </c>
      <c r="G91" s="28" t="s">
        <v>296</v>
      </c>
      <c r="H91" s="6">
        <v>2001</v>
      </c>
      <c r="I91" s="28" t="str">
        <f>IF(J91="Dječja 2,1 km","D","G")</f>
        <v>D</v>
      </c>
      <c r="J91" s="6" t="s">
        <v>286</v>
      </c>
      <c r="K91" s="28">
        <v>997313620</v>
      </c>
      <c r="L91" s="28" t="s">
        <v>365</v>
      </c>
      <c r="M91" s="6" t="s">
        <v>8</v>
      </c>
      <c r="N91" s="31" t="s">
        <v>10</v>
      </c>
      <c r="O91" s="2" t="s">
        <v>275</v>
      </c>
      <c r="P91" s="27">
        <f>2011-H91</f>
        <v>10</v>
      </c>
      <c r="Q91" s="27" t="str">
        <f>CONCATENATE(M91,P91)</f>
        <v>M10</v>
      </c>
      <c r="R91" s="27" t="str">
        <f>VLOOKUP(Q91,KATEGORIJE!A:B,2,FALSE)</f>
        <v>M12</v>
      </c>
      <c r="S91" s="27" t="str">
        <f>CONCATENATE(I91,R91)</f>
        <v>DM12</v>
      </c>
    </row>
    <row r="92" spans="1:19" ht="12.75" customHeight="1" x14ac:dyDescent="0.2">
      <c r="A92" s="5">
        <v>86</v>
      </c>
      <c r="B92" s="21" t="str">
        <f>CONCATENATE(C92," ",D92)</f>
        <v>Žužić Suzana</v>
      </c>
      <c r="C92" s="25" t="str">
        <f>PROPER(F92)</f>
        <v>Žužić</v>
      </c>
      <c r="D92" s="25" t="str">
        <f>PROPER(E92)</f>
        <v>Suzana</v>
      </c>
      <c r="E92" s="6" t="s">
        <v>15</v>
      </c>
      <c r="F92" s="6" t="s">
        <v>329</v>
      </c>
      <c r="G92" s="28" t="s">
        <v>330</v>
      </c>
      <c r="H92" s="6">
        <v>1967</v>
      </c>
      <c r="I92" s="28" t="str">
        <f>IF(J92="Dječja 2,1 km","D","G")</f>
        <v>G</v>
      </c>
      <c r="J92" s="6" t="s">
        <v>280</v>
      </c>
      <c r="K92" s="28" t="s">
        <v>377</v>
      </c>
      <c r="L92" s="28" t="s">
        <v>273</v>
      </c>
      <c r="M92" s="6" t="s">
        <v>46</v>
      </c>
      <c r="N92" s="31" t="s">
        <v>8</v>
      </c>
      <c r="O92" s="2" t="s">
        <v>274</v>
      </c>
      <c r="P92" s="27">
        <f>2011-H92</f>
        <v>44</v>
      </c>
      <c r="Q92" s="27" t="str">
        <f>CONCATENATE(M92,P92)</f>
        <v>Ž44</v>
      </c>
      <c r="R92" s="27" t="str">
        <f>VLOOKUP(Q92,KATEGORIJE!A:B,2,FALSE)</f>
        <v>Ž49</v>
      </c>
      <c r="S92" s="27" t="str">
        <f>CONCATENATE(I92,R92)</f>
        <v>GŽ49</v>
      </c>
    </row>
    <row r="93" spans="1:19" ht="12.75" hidden="1" customHeight="1" x14ac:dyDescent="0.2">
      <c r="B93" s="22" t="str">
        <f>CONCATENATE(C93," ",D93)</f>
        <v xml:space="preserve"> </v>
      </c>
      <c r="C93" s="26" t="str">
        <f>PROPER(F93)</f>
        <v/>
      </c>
      <c r="D93" s="26" t="str">
        <f>PROPER(E93)</f>
        <v/>
      </c>
      <c r="I93" s="28" t="str">
        <f>IF(J93="Dječja 2,1 km","D","G")</f>
        <v>G</v>
      </c>
      <c r="P93" s="27">
        <f>2011-H93</f>
        <v>2011</v>
      </c>
      <c r="Q93" s="27" t="str">
        <f>CONCATENATE(M93,P93)</f>
        <v>2011</v>
      </c>
      <c r="R93" s="27" t="e">
        <f>VLOOKUP(Q93,KATEGORIJE!A:B,2,FALSE)</f>
        <v>#N/A</v>
      </c>
      <c r="S93" s="27" t="e">
        <f>CONCATENATE(I93,R93)</f>
        <v>#N/A</v>
      </c>
    </row>
    <row r="94" spans="1:19" ht="12.75" hidden="1" customHeight="1" x14ac:dyDescent="0.2">
      <c r="B94" s="22" t="str">
        <f>CONCATENATE(C94," ",D94)</f>
        <v xml:space="preserve"> </v>
      </c>
      <c r="C94" s="26" t="str">
        <f>PROPER(F94)</f>
        <v/>
      </c>
      <c r="D94" s="26" t="str">
        <f>PROPER(E94)</f>
        <v/>
      </c>
      <c r="I94" s="28" t="str">
        <f>IF(J94="Dječja 2,1 km","D","G")</f>
        <v>G</v>
      </c>
      <c r="P94" s="27">
        <f>2011-H94</f>
        <v>2011</v>
      </c>
      <c r="Q94" s="27" t="str">
        <f>CONCATENATE(M94,P94)</f>
        <v>2011</v>
      </c>
      <c r="R94" s="27" t="e">
        <f>VLOOKUP(Q94,KATEGORIJE!A:B,2,FALSE)</f>
        <v>#N/A</v>
      </c>
      <c r="S94" s="27" t="e">
        <f>CONCATENATE(I94,R94)</f>
        <v>#N/A</v>
      </c>
    </row>
    <row r="95" spans="1:19" ht="12.75" hidden="1" customHeight="1" x14ac:dyDescent="0.2">
      <c r="B95" s="22" t="str">
        <f>CONCATENATE(C95," ",D95)</f>
        <v xml:space="preserve"> </v>
      </c>
      <c r="C95" s="26" t="str">
        <f>PROPER(F95)</f>
        <v/>
      </c>
      <c r="D95" s="26" t="str">
        <f>PROPER(E95)</f>
        <v/>
      </c>
      <c r="Q95" s="27" t="str">
        <f>CONCATENATE(M95,P95)</f>
        <v/>
      </c>
      <c r="R95" s="27" t="e">
        <f>VLOOKUP(Q95,KATEGORIJE!A:B,2,FALSE)</f>
        <v>#N/A</v>
      </c>
      <c r="S95" s="27" t="e">
        <f>CONCATENATE(I95,R95)</f>
        <v>#N/A</v>
      </c>
    </row>
    <row r="96" spans="1:19" ht="12.75" hidden="1" customHeight="1" x14ac:dyDescent="0.2">
      <c r="B96" s="22" t="str">
        <f>CONCATENATE(C96," ",D96)</f>
        <v xml:space="preserve"> </v>
      </c>
      <c r="C96" s="26" t="str">
        <f>PROPER(F96)</f>
        <v/>
      </c>
      <c r="D96" s="26" t="str">
        <f>PROPER(E96)</f>
        <v/>
      </c>
      <c r="Q96" s="27" t="str">
        <f>CONCATENATE(M96,P96)</f>
        <v/>
      </c>
      <c r="R96" s="27" t="e">
        <f>VLOOKUP(Q96,KATEGORIJE!A:B,2,FALSE)</f>
        <v>#N/A</v>
      </c>
      <c r="S96" s="27" t="e">
        <f>CONCATENATE(I96,R96)</f>
        <v>#N/A</v>
      </c>
    </row>
    <row r="97" spans="2:19" ht="12.75" hidden="1" customHeight="1" x14ac:dyDescent="0.2">
      <c r="B97" s="22" t="str">
        <f>CONCATENATE(C97," ",D97)</f>
        <v xml:space="preserve"> </v>
      </c>
      <c r="C97" s="26" t="str">
        <f>PROPER(F97)</f>
        <v/>
      </c>
      <c r="D97" s="26" t="str">
        <f>PROPER(E97)</f>
        <v/>
      </c>
      <c r="Q97" s="27" t="str">
        <f>CONCATENATE(M97,P97)</f>
        <v/>
      </c>
      <c r="R97" s="27" t="e">
        <f>VLOOKUP(Q97,KATEGORIJE!A:B,2,FALSE)</f>
        <v>#N/A</v>
      </c>
      <c r="S97" s="27" t="e">
        <f>CONCATENATE(I97,R97)</f>
        <v>#N/A</v>
      </c>
    </row>
    <row r="98" spans="2:19" ht="12.75" hidden="1" customHeight="1" x14ac:dyDescent="0.2">
      <c r="B98" s="22" t="str">
        <f>CONCATENATE(C98," ",D98)</f>
        <v xml:space="preserve"> </v>
      </c>
      <c r="C98" s="26" t="str">
        <f>PROPER(F98)</f>
        <v/>
      </c>
      <c r="D98" s="26" t="str">
        <f>PROPER(E98)</f>
        <v/>
      </c>
      <c r="Q98" s="27" t="str">
        <f>CONCATENATE(M98,P98)</f>
        <v/>
      </c>
      <c r="R98" s="27" t="e">
        <f>VLOOKUP(Q98,KATEGORIJE!A:B,2,FALSE)</f>
        <v>#N/A</v>
      </c>
      <c r="S98" s="27" t="e">
        <f>CONCATENATE(I98,R98)</f>
        <v>#N/A</v>
      </c>
    </row>
    <row r="99" spans="2:19" ht="12.75" hidden="1" customHeight="1" x14ac:dyDescent="0.2">
      <c r="B99" s="22" t="str">
        <f>CONCATENATE(C99," ",D99)</f>
        <v xml:space="preserve"> </v>
      </c>
      <c r="C99" s="26" t="str">
        <f>PROPER(F99)</f>
        <v/>
      </c>
      <c r="D99" s="26" t="str">
        <f>PROPER(E99)</f>
        <v/>
      </c>
      <c r="Q99" s="27" t="str">
        <f>CONCATENATE(M99,P99)</f>
        <v/>
      </c>
      <c r="R99" s="27" t="e">
        <f>VLOOKUP(Q99,KATEGORIJE!A:B,2,FALSE)</f>
        <v>#N/A</v>
      </c>
      <c r="S99" s="27" t="e">
        <f>CONCATENATE(I99,R99)</f>
        <v>#N/A</v>
      </c>
    </row>
    <row r="100" spans="2:19" ht="12.75" hidden="1" customHeight="1" x14ac:dyDescent="0.2">
      <c r="B100" s="22" t="str">
        <f>CONCATENATE(C100," ",D100)</f>
        <v xml:space="preserve"> </v>
      </c>
      <c r="C100" s="26" t="str">
        <f>PROPER(F100)</f>
        <v/>
      </c>
      <c r="D100" s="26" t="str">
        <f>PROPER(E100)</f>
        <v/>
      </c>
      <c r="Q100" s="27" t="str">
        <f>CONCATENATE(M100,P100)</f>
        <v/>
      </c>
      <c r="R100" s="27" t="e">
        <f>VLOOKUP(Q100,KATEGORIJE!A:B,2,FALSE)</f>
        <v>#N/A</v>
      </c>
      <c r="S100" s="27" t="e">
        <f>CONCATENATE(I100,R100)</f>
        <v>#N/A</v>
      </c>
    </row>
    <row r="101" spans="2:19" ht="12.75" hidden="1" customHeight="1" x14ac:dyDescent="0.2">
      <c r="B101" s="22" t="str">
        <f>CONCATENATE(C101," ",D101)</f>
        <v xml:space="preserve"> </v>
      </c>
      <c r="C101" s="26" t="str">
        <f>PROPER(F101)</f>
        <v/>
      </c>
      <c r="D101" s="26" t="str">
        <f>PROPER(E101)</f>
        <v/>
      </c>
      <c r="Q101" s="27" t="str">
        <f>CONCATENATE(M101,P101)</f>
        <v/>
      </c>
      <c r="R101" s="27" t="e">
        <f>VLOOKUP(Q101,KATEGORIJE!A:B,2,FALSE)</f>
        <v>#N/A</v>
      </c>
      <c r="S101" s="27" t="e">
        <f>CONCATENATE(I101,R101)</f>
        <v>#N/A</v>
      </c>
    </row>
    <row r="102" spans="2:19" ht="12.75" hidden="1" customHeight="1" x14ac:dyDescent="0.2">
      <c r="B102" s="22" t="str">
        <f>CONCATENATE(C102," ",D102)</f>
        <v xml:space="preserve"> </v>
      </c>
      <c r="C102" s="26" t="str">
        <f>PROPER(F102)</f>
        <v/>
      </c>
      <c r="D102" s="26" t="str">
        <f>PROPER(E102)</f>
        <v/>
      </c>
      <c r="Q102" s="27" t="str">
        <f>CONCATENATE(M102,P102)</f>
        <v/>
      </c>
      <c r="R102" s="27" t="e">
        <f>VLOOKUP(Q102,KATEGORIJE!A:B,2,FALSE)</f>
        <v>#N/A</v>
      </c>
      <c r="S102" s="27" t="e">
        <f>CONCATENATE(I102,R102)</f>
        <v>#N/A</v>
      </c>
    </row>
    <row r="103" spans="2:19" ht="12.75" hidden="1" customHeight="1" x14ac:dyDescent="0.2">
      <c r="B103" s="22" t="str">
        <f>CONCATENATE(C103," ",D103)</f>
        <v xml:space="preserve"> </v>
      </c>
      <c r="C103" s="26" t="str">
        <f>PROPER(F103)</f>
        <v/>
      </c>
      <c r="D103" s="26" t="str">
        <f>PROPER(E103)</f>
        <v/>
      </c>
      <c r="Q103" s="27" t="str">
        <f>CONCATENATE(M103,P103)</f>
        <v/>
      </c>
      <c r="R103" s="27" t="e">
        <f>VLOOKUP(Q103,KATEGORIJE!A:B,2,FALSE)</f>
        <v>#N/A</v>
      </c>
      <c r="S103" s="27" t="e">
        <f>CONCATENATE(I103,R103)</f>
        <v>#N/A</v>
      </c>
    </row>
    <row r="104" spans="2:19" ht="12.75" hidden="1" customHeight="1" x14ac:dyDescent="0.2">
      <c r="B104" s="22" t="str">
        <f>CONCATENATE(C104," ",D104)</f>
        <v xml:space="preserve"> </v>
      </c>
      <c r="C104" s="26" t="str">
        <f>PROPER(F104)</f>
        <v/>
      </c>
      <c r="D104" s="26" t="str">
        <f>PROPER(E104)</f>
        <v/>
      </c>
      <c r="Q104" s="27" t="str">
        <f>CONCATENATE(M104,P104)</f>
        <v/>
      </c>
      <c r="R104" s="27" t="e">
        <f>VLOOKUP(Q104,KATEGORIJE!A:B,2,FALSE)</f>
        <v>#N/A</v>
      </c>
      <c r="S104" s="27" t="e">
        <f>CONCATENATE(I104,R104)</f>
        <v>#N/A</v>
      </c>
    </row>
    <row r="105" spans="2:19" ht="12.75" hidden="1" customHeight="1" x14ac:dyDescent="0.2">
      <c r="B105" s="22" t="str">
        <f>CONCATENATE(C105," ",D105)</f>
        <v xml:space="preserve"> </v>
      </c>
      <c r="C105" s="26" t="str">
        <f>PROPER(F105)</f>
        <v/>
      </c>
      <c r="D105" s="26" t="str">
        <f>PROPER(E105)</f>
        <v/>
      </c>
      <c r="Q105" s="27" t="str">
        <f>CONCATENATE(M105,P105)</f>
        <v/>
      </c>
      <c r="R105" s="27" t="e">
        <f>VLOOKUP(Q105,KATEGORIJE!A:B,2,FALSE)</f>
        <v>#N/A</v>
      </c>
      <c r="S105" s="27" t="e">
        <f>CONCATENATE(I105,R105)</f>
        <v>#N/A</v>
      </c>
    </row>
    <row r="106" spans="2:19" ht="12.75" hidden="1" customHeight="1" x14ac:dyDescent="0.2">
      <c r="B106" s="22" t="str">
        <f>CONCATENATE(C106," ",D106)</f>
        <v xml:space="preserve"> </v>
      </c>
      <c r="C106" s="26" t="str">
        <f>PROPER(F106)</f>
        <v/>
      </c>
      <c r="D106" s="26" t="str">
        <f>PROPER(E106)</f>
        <v/>
      </c>
      <c r="Q106" s="27" t="str">
        <f>CONCATENATE(M106,P106)</f>
        <v/>
      </c>
      <c r="R106" s="27" t="e">
        <f>VLOOKUP(Q106,KATEGORIJE!A:B,2,FALSE)</f>
        <v>#N/A</v>
      </c>
      <c r="S106" s="27" t="e">
        <f>CONCATENATE(I106,R106)</f>
        <v>#N/A</v>
      </c>
    </row>
    <row r="107" spans="2:19" ht="12.75" hidden="1" customHeight="1" x14ac:dyDescent="0.2">
      <c r="B107" s="22" t="str">
        <f>CONCATENATE(C107," ",D107)</f>
        <v xml:space="preserve"> </v>
      </c>
      <c r="C107" s="26" t="str">
        <f>PROPER(F107)</f>
        <v/>
      </c>
      <c r="D107" s="26" t="str">
        <f>PROPER(E107)</f>
        <v/>
      </c>
      <c r="Q107" s="27" t="str">
        <f>CONCATENATE(M107,P107)</f>
        <v/>
      </c>
      <c r="R107" s="27" t="e">
        <f>VLOOKUP(Q107,KATEGORIJE!A:B,2,FALSE)</f>
        <v>#N/A</v>
      </c>
      <c r="S107" s="27" t="e">
        <f>CONCATENATE(I107,R107)</f>
        <v>#N/A</v>
      </c>
    </row>
    <row r="108" spans="2:19" ht="12.75" hidden="1" customHeight="1" x14ac:dyDescent="0.2">
      <c r="B108" s="22" t="str">
        <f>CONCATENATE(C108," ",D108)</f>
        <v xml:space="preserve"> </v>
      </c>
      <c r="C108" s="26" t="str">
        <f>PROPER(F108)</f>
        <v/>
      </c>
      <c r="D108" s="26" t="str">
        <f>PROPER(E108)</f>
        <v/>
      </c>
      <c r="Q108" s="27" t="str">
        <f>CONCATENATE(M108,P108)</f>
        <v/>
      </c>
      <c r="R108" s="27" t="e">
        <f>VLOOKUP(Q108,KATEGORIJE!A:B,2,FALSE)</f>
        <v>#N/A</v>
      </c>
      <c r="S108" s="27" t="e">
        <f>CONCATENATE(I108,R108)</f>
        <v>#N/A</v>
      </c>
    </row>
    <row r="109" spans="2:19" ht="12.75" hidden="1" customHeight="1" x14ac:dyDescent="0.2">
      <c r="B109" s="22" t="str">
        <f>CONCATENATE(C109," ",D109)</f>
        <v xml:space="preserve"> </v>
      </c>
      <c r="C109" s="26" t="str">
        <f>PROPER(F109)</f>
        <v/>
      </c>
      <c r="D109" s="26" t="str">
        <f>PROPER(E109)</f>
        <v/>
      </c>
      <c r="Q109" s="27" t="str">
        <f>CONCATENATE(M109,P109)</f>
        <v/>
      </c>
      <c r="R109" s="27" t="e">
        <f>VLOOKUP(Q109,KATEGORIJE!A:B,2,FALSE)</f>
        <v>#N/A</v>
      </c>
      <c r="S109" s="27" t="e">
        <f>CONCATENATE(I109,R109)</f>
        <v>#N/A</v>
      </c>
    </row>
    <row r="110" spans="2:19" ht="12.75" hidden="1" customHeight="1" x14ac:dyDescent="0.2">
      <c r="B110" s="22" t="str">
        <f>CONCATENATE(C110," ",D110)</f>
        <v xml:space="preserve"> </v>
      </c>
      <c r="C110" s="26" t="str">
        <f>PROPER(F110)</f>
        <v/>
      </c>
      <c r="D110" s="26" t="str">
        <f>PROPER(E110)</f>
        <v/>
      </c>
      <c r="Q110" s="27" t="str">
        <f>CONCATENATE(M110,P110)</f>
        <v/>
      </c>
      <c r="R110" s="27" t="e">
        <f>VLOOKUP(Q110,KATEGORIJE!A:B,2,FALSE)</f>
        <v>#N/A</v>
      </c>
      <c r="S110" s="27" t="e">
        <f>CONCATENATE(I110,R110)</f>
        <v>#N/A</v>
      </c>
    </row>
    <row r="111" spans="2:19" ht="12.75" hidden="1" customHeight="1" x14ac:dyDescent="0.2">
      <c r="B111" s="22" t="str">
        <f>CONCATENATE(C111," ",D111)</f>
        <v xml:space="preserve"> </v>
      </c>
      <c r="C111" s="26" t="str">
        <f>PROPER(F111)</f>
        <v/>
      </c>
      <c r="D111" s="26" t="str">
        <f>PROPER(E111)</f>
        <v/>
      </c>
      <c r="Q111" s="27" t="str">
        <f>CONCATENATE(M111,P111)</f>
        <v/>
      </c>
      <c r="R111" s="27" t="e">
        <f>VLOOKUP(Q111,KATEGORIJE!A:B,2,FALSE)</f>
        <v>#N/A</v>
      </c>
      <c r="S111" s="27" t="e">
        <f>CONCATENATE(I111,R111)</f>
        <v>#N/A</v>
      </c>
    </row>
    <row r="112" spans="2:19" ht="12.75" hidden="1" customHeight="1" x14ac:dyDescent="0.2">
      <c r="B112" s="22" t="str">
        <f>CONCATENATE(C112," ",D112)</f>
        <v xml:space="preserve"> </v>
      </c>
      <c r="C112" s="26" t="str">
        <f>PROPER(F112)</f>
        <v/>
      </c>
      <c r="D112" s="26" t="str">
        <f>PROPER(E112)</f>
        <v/>
      </c>
      <c r="Q112" s="27" t="str">
        <f>CONCATENATE(M112,P112)</f>
        <v/>
      </c>
      <c r="R112" s="27" t="e">
        <f>VLOOKUP(Q112,KATEGORIJE!A:B,2,FALSE)</f>
        <v>#N/A</v>
      </c>
      <c r="S112" s="27" t="e">
        <f>CONCATENATE(I112,R112)</f>
        <v>#N/A</v>
      </c>
    </row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pageMargins left="0.75" right="0.75" top="1" bottom="1" header="0.5" footer="0.5"/>
  <pageSetup paperSize="9" scale="53"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3"/>
  <sheetViews>
    <sheetView topLeftCell="A79" zoomScaleNormal="100" workbookViewId="0">
      <selection activeCell="D105" sqref="D105"/>
    </sheetView>
  </sheetViews>
  <sheetFormatPr defaultColWidth="17.140625" defaultRowHeight="12.75" customHeight="1" x14ac:dyDescent="0.2"/>
  <cols>
    <col min="1" max="1" width="6" customWidth="1"/>
    <col min="2" max="21" width="17.140625" customWidth="1"/>
  </cols>
  <sheetData>
    <row r="1" spans="1:3" ht="12.75" customHeight="1" x14ac:dyDescent="0.2">
      <c r="A1" s="46" t="s">
        <v>55</v>
      </c>
      <c r="B1" s="46"/>
      <c r="C1" s="46"/>
    </row>
    <row r="2" spans="1:3" ht="12.75" customHeight="1" x14ac:dyDescent="0.2">
      <c r="A2" s="3">
        <v>1</v>
      </c>
      <c r="B2" s="3" t="str">
        <f>Sheet1!E2</f>
        <v>Marko</v>
      </c>
      <c r="C2" s="3" t="str">
        <f>Sheet1!F2</f>
        <v>Belušić</v>
      </c>
    </row>
    <row r="3" spans="1:3" ht="12.75" customHeight="1" x14ac:dyDescent="0.2">
      <c r="A3" s="3">
        <v>2</v>
      </c>
      <c r="B3" s="3" t="str">
        <f>Sheet1!E3</f>
        <v xml:space="preserve">Barbara </v>
      </c>
      <c r="C3" s="3" t="str">
        <f>Sheet1!F3</f>
        <v>Belušić</v>
      </c>
    </row>
    <row r="4" spans="1:3" ht="12.75" customHeight="1" x14ac:dyDescent="0.2">
      <c r="A4" s="3">
        <v>3</v>
      </c>
      <c r="B4" s="3" t="str">
        <f>Sheet1!E4</f>
        <v>Tihomir</v>
      </c>
      <c r="C4" s="3" t="str">
        <f>Sheet1!F4</f>
        <v>Bobolanović</v>
      </c>
    </row>
    <row r="5" spans="1:3" ht="12.75" customHeight="1" x14ac:dyDescent="0.2">
      <c r="A5" s="3">
        <v>4</v>
      </c>
      <c r="B5" s="3" t="str">
        <f>Sheet1!E5</f>
        <v>Jasna</v>
      </c>
      <c r="C5" s="3" t="str">
        <f>Sheet1!F5</f>
        <v>Bolić</v>
      </c>
    </row>
    <row r="6" spans="1:3" ht="12.75" customHeight="1" x14ac:dyDescent="0.2">
      <c r="A6" s="3">
        <v>5</v>
      </c>
      <c r="B6" s="3" t="str">
        <f>Sheet1!E6</f>
        <v>Luka</v>
      </c>
      <c r="C6" s="3" t="str">
        <f>Sheet1!F6</f>
        <v>Brnčić</v>
      </c>
    </row>
    <row r="7" spans="1:3" ht="12.75" customHeight="1" x14ac:dyDescent="0.2">
      <c r="A7" s="3">
        <v>6</v>
      </c>
      <c r="B7" s="3" t="e">
        <f>Sheet1!#REF!</f>
        <v>#REF!</v>
      </c>
      <c r="C7" s="3" t="e">
        <f>Sheet1!#REF!</f>
        <v>#REF!</v>
      </c>
    </row>
    <row r="8" spans="1:3" ht="12.75" customHeight="1" x14ac:dyDescent="0.2">
      <c r="A8" s="3">
        <v>7</v>
      </c>
      <c r="B8" s="3" t="str">
        <f>Sheet1!E7</f>
        <v>Bruno</v>
      </c>
      <c r="C8" s="3" t="str">
        <f>Sheet1!F7</f>
        <v>Češljar</v>
      </c>
    </row>
    <row r="9" spans="1:3" ht="12.75" customHeight="1" x14ac:dyDescent="0.2">
      <c r="A9" s="3">
        <v>8</v>
      </c>
      <c r="B9" s="3" t="str">
        <f>Sheet1!E8</f>
        <v>Stjepan</v>
      </c>
      <c r="C9" s="3" t="str">
        <f>Sheet1!F8</f>
        <v>Čošić</v>
      </c>
    </row>
    <row r="10" spans="1:3" ht="12.75" customHeight="1" x14ac:dyDescent="0.2">
      <c r="A10" s="3">
        <v>9</v>
      </c>
      <c r="B10" s="3" t="str">
        <f>Sheet1!E9</f>
        <v>Marinko</v>
      </c>
      <c r="C10" s="3" t="str">
        <f>Sheet1!F9</f>
        <v>Diklić</v>
      </c>
    </row>
    <row r="11" spans="1:3" ht="12.75" customHeight="1" x14ac:dyDescent="0.2">
      <c r="A11" s="3">
        <v>10</v>
      </c>
      <c r="B11" s="3" t="e">
        <f>Sheet1!#REF!</f>
        <v>#REF!</v>
      </c>
      <c r="C11" s="3" t="e">
        <f>Sheet1!#REF!</f>
        <v>#REF!</v>
      </c>
    </row>
    <row r="12" spans="1:3" ht="12.75" customHeight="1" x14ac:dyDescent="0.2">
      <c r="A12" s="3">
        <v>11</v>
      </c>
      <c r="B12" s="3" t="str">
        <f>Sheet1!E10</f>
        <v>Marina</v>
      </c>
      <c r="C12" s="3" t="str">
        <f>Sheet1!F10</f>
        <v>Diklić</v>
      </c>
    </row>
    <row r="13" spans="1:3" ht="12.75" customHeight="1" x14ac:dyDescent="0.2">
      <c r="A13" s="3">
        <v>12</v>
      </c>
      <c r="B13" s="3" t="str">
        <f>Sheet1!E11</f>
        <v>Samir</v>
      </c>
      <c r="C13" s="3" t="str">
        <f>Sheet1!F11</f>
        <v>Dorić</v>
      </c>
    </row>
    <row r="14" spans="1:3" ht="12.75" customHeight="1" x14ac:dyDescent="0.2">
      <c r="A14" s="3">
        <v>13</v>
      </c>
      <c r="B14" s="3" t="str">
        <f>Sheet1!E12</f>
        <v>Petko</v>
      </c>
      <c r="C14" s="3" t="str">
        <f>Sheet1!F12</f>
        <v>Drakulić</v>
      </c>
    </row>
    <row r="15" spans="1:3" ht="12.75" customHeight="1" x14ac:dyDescent="0.2">
      <c r="A15" s="3">
        <v>14</v>
      </c>
      <c r="B15" s="3" t="str">
        <f>Sheet1!E13</f>
        <v>GIANI</v>
      </c>
      <c r="C15" s="3" t="str">
        <f>Sheet1!F13</f>
        <v>FUĆAK</v>
      </c>
    </row>
    <row r="16" spans="1:3" ht="12.75" customHeight="1" x14ac:dyDescent="0.2">
      <c r="A16" s="3">
        <v>15</v>
      </c>
      <c r="B16" s="3" t="str">
        <f>Sheet1!E14</f>
        <v>Romano</v>
      </c>
      <c r="C16" s="3" t="str">
        <f>Sheet1!F14</f>
        <v>Grižančić</v>
      </c>
    </row>
    <row r="17" spans="1:3" ht="12.75" customHeight="1" x14ac:dyDescent="0.2">
      <c r="A17" s="3">
        <v>16</v>
      </c>
      <c r="B17" s="3" t="str">
        <f>Sheet1!E15</f>
        <v>Miljenko</v>
      </c>
      <c r="C17" s="3" t="str">
        <f>Sheet1!F15</f>
        <v>Grozdanić</v>
      </c>
    </row>
    <row r="18" spans="1:3" ht="12.75" customHeight="1" x14ac:dyDescent="0.2">
      <c r="A18" s="3">
        <v>17</v>
      </c>
      <c r="B18" s="3" t="str">
        <f>Sheet1!E16</f>
        <v>Avdo</v>
      </c>
      <c r="C18" s="3" t="str">
        <f>Sheet1!F16</f>
        <v>Hujdurović</v>
      </c>
    </row>
    <row r="19" spans="1:3" ht="12.75" customHeight="1" x14ac:dyDescent="0.2">
      <c r="A19" s="3">
        <v>18</v>
      </c>
      <c r="B19" s="3" t="str">
        <f>Sheet1!E17</f>
        <v>Alma</v>
      </c>
      <c r="C19" s="3" t="str">
        <f>Sheet1!F17</f>
        <v>Hujdurović</v>
      </c>
    </row>
    <row r="20" spans="1:3" ht="12.75" customHeight="1" x14ac:dyDescent="0.2">
      <c r="A20" s="3">
        <v>19</v>
      </c>
      <c r="B20" s="3" t="str">
        <f>Sheet1!E18</f>
        <v>Željko</v>
      </c>
      <c r="C20" s="3" t="str">
        <f>Sheet1!F18</f>
        <v>Iković</v>
      </c>
    </row>
    <row r="21" spans="1:3" ht="12.75" customHeight="1" x14ac:dyDescent="0.2">
      <c r="A21" s="3">
        <v>20</v>
      </c>
      <c r="B21" s="3" t="str">
        <f>Sheet1!E19</f>
        <v>Vanja</v>
      </c>
      <c r="C21" s="3" t="str">
        <f>Sheet1!F19</f>
        <v>Jekić</v>
      </c>
    </row>
    <row r="22" spans="1:3" ht="12.75" customHeight="1" x14ac:dyDescent="0.2">
      <c r="A22" s="3">
        <v>21</v>
      </c>
      <c r="B22" s="3" t="str">
        <f>Sheet1!E20</f>
        <v>Rada</v>
      </c>
      <c r="C22" s="3" t="str">
        <f>Sheet1!F20</f>
        <v>Jeličić</v>
      </c>
    </row>
    <row r="23" spans="1:3" ht="12.75" customHeight="1" x14ac:dyDescent="0.2">
      <c r="A23" s="3">
        <v>22</v>
      </c>
      <c r="B23" s="3" t="str">
        <f>Sheet1!E21</f>
        <v>Mika</v>
      </c>
      <c r="C23" s="3" t="str">
        <f>Sheet1!F21</f>
        <v>Jeličić Radolović</v>
      </c>
    </row>
    <row r="24" spans="1:3" ht="12.75" customHeight="1" x14ac:dyDescent="0.2">
      <c r="A24" s="3">
        <v>23</v>
      </c>
      <c r="B24" s="3" t="str">
        <f>Sheet1!E22</f>
        <v>Mario</v>
      </c>
      <c r="C24" s="3" t="str">
        <f>Sheet1!F22</f>
        <v>Kalčić</v>
      </c>
    </row>
    <row r="25" spans="1:3" ht="12.75" customHeight="1" x14ac:dyDescent="0.2">
      <c r="A25" s="3">
        <v>24</v>
      </c>
      <c r="B25" s="3" t="str">
        <f>Sheet1!E23</f>
        <v>Dejvid</v>
      </c>
      <c r="C25" s="3" t="str">
        <f>Sheet1!F23</f>
        <v>Kolić</v>
      </c>
    </row>
    <row r="26" spans="1:3" ht="12.75" customHeight="1" x14ac:dyDescent="0.2">
      <c r="A26" s="3">
        <v>25</v>
      </c>
      <c r="B26" s="3" t="str">
        <f>Sheet1!E24</f>
        <v>Andrej</v>
      </c>
      <c r="C26" s="3" t="str">
        <f>Sheet1!F24</f>
        <v>Lazar</v>
      </c>
    </row>
    <row r="27" spans="1:3" ht="12.75" customHeight="1" x14ac:dyDescent="0.2">
      <c r="A27" s="3">
        <v>26</v>
      </c>
      <c r="B27" s="3" t="str">
        <f>Sheet1!E25</f>
        <v>Melinda</v>
      </c>
      <c r="C27" s="3" t="str">
        <f>Sheet1!F25</f>
        <v>Legović</v>
      </c>
    </row>
    <row r="28" spans="1:3" ht="12.75" customHeight="1" x14ac:dyDescent="0.2">
      <c r="A28" s="3">
        <v>27</v>
      </c>
      <c r="B28" s="3" t="str">
        <f>Sheet1!E26</f>
        <v>Alfio</v>
      </c>
      <c r="C28" s="3" t="str">
        <f>Sheet1!F26</f>
        <v>Letinic</v>
      </c>
    </row>
    <row r="29" spans="1:3" ht="12.75" customHeight="1" x14ac:dyDescent="0.2">
      <c r="A29" s="3">
        <v>28</v>
      </c>
      <c r="B29" s="3" t="str">
        <f>Sheet1!E27</f>
        <v>Alfio</v>
      </c>
      <c r="C29" s="3" t="str">
        <f>Sheet1!F27</f>
        <v>Letinić</v>
      </c>
    </row>
    <row r="30" spans="1:3" ht="12.75" customHeight="1" x14ac:dyDescent="0.2">
      <c r="A30" s="3">
        <v>29</v>
      </c>
      <c r="B30" s="3" t="str">
        <f>Sheet1!E28</f>
        <v>Dušan</v>
      </c>
      <c r="C30" s="3" t="str">
        <f>Sheet1!F28</f>
        <v>Lujić</v>
      </c>
    </row>
    <row r="31" spans="1:3" ht="12.75" customHeight="1" x14ac:dyDescent="0.2">
      <c r="A31" s="3">
        <v>30</v>
      </c>
      <c r="B31" s="3" t="str">
        <f>Sheet1!E29</f>
        <v>Sandi</v>
      </c>
      <c r="C31" s="3" t="str">
        <f>Sheet1!F29</f>
        <v>Lukšić</v>
      </c>
    </row>
    <row r="32" spans="1:3" ht="12.75" customHeight="1" x14ac:dyDescent="0.2">
      <c r="A32" s="3">
        <v>31</v>
      </c>
      <c r="B32" s="3" t="str">
        <f>Sheet1!E30</f>
        <v>ivan</v>
      </c>
      <c r="C32" s="3" t="str">
        <f>Sheet1!F30</f>
        <v>marić-blekić</v>
      </c>
    </row>
    <row r="33" spans="1:3" ht="12.75" customHeight="1" x14ac:dyDescent="0.2">
      <c r="A33" s="3">
        <v>32</v>
      </c>
      <c r="B33" s="3" t="str">
        <f>Sheet1!E31</f>
        <v>vesna</v>
      </c>
      <c r="C33" s="3" t="str">
        <f>Sheet1!F31</f>
        <v>marić-blekić</v>
      </c>
    </row>
    <row r="34" spans="1:3" ht="12.75" customHeight="1" x14ac:dyDescent="0.2">
      <c r="A34" s="3">
        <v>33</v>
      </c>
      <c r="B34" s="3" t="str">
        <f>Sheet1!E32</f>
        <v>Vedrana</v>
      </c>
      <c r="C34" s="3" t="str">
        <f>Sheet1!F32</f>
        <v>Maršić</v>
      </c>
    </row>
    <row r="35" spans="1:3" ht="12.75" customHeight="1" x14ac:dyDescent="0.2">
      <c r="A35" s="3">
        <v>34</v>
      </c>
      <c r="B35" s="3" t="e">
        <f>Sheet1!#REF!</f>
        <v>#REF!</v>
      </c>
      <c r="C35" s="3" t="e">
        <f>Sheet1!#REF!</f>
        <v>#REF!</v>
      </c>
    </row>
    <row r="36" spans="1:3" ht="12.75" customHeight="1" x14ac:dyDescent="0.2">
      <c r="A36" s="3">
        <v>35</v>
      </c>
      <c r="B36" s="3" t="str">
        <f>Sheet1!E33</f>
        <v>Damir</v>
      </c>
      <c r="C36" s="3" t="str">
        <f>Sheet1!F33</f>
        <v>Mateis</v>
      </c>
    </row>
    <row r="37" spans="1:3" ht="12.75" customHeight="1" x14ac:dyDescent="0.2">
      <c r="A37" s="3">
        <v>36</v>
      </c>
      <c r="B37" s="3" t="str">
        <f>Sheet1!E34</f>
        <v>Nuša</v>
      </c>
      <c r="C37" s="3" t="str">
        <f>Sheet1!F34</f>
        <v>Mikuljan</v>
      </c>
    </row>
    <row r="38" spans="1:3" ht="12.75" customHeight="1" x14ac:dyDescent="0.2">
      <c r="A38" s="3">
        <v>37</v>
      </c>
      <c r="B38" s="3" t="str">
        <f>Sheet1!E35</f>
        <v>Sandi</v>
      </c>
      <c r="C38" s="3" t="str">
        <f>Sheet1!F35</f>
        <v>Milohanić</v>
      </c>
    </row>
    <row r="39" spans="1:3" ht="12.75" customHeight="1" x14ac:dyDescent="0.2">
      <c r="A39" s="3">
        <v>38</v>
      </c>
      <c r="B39" s="3" t="str">
        <f>Sheet1!E36</f>
        <v>Josip</v>
      </c>
      <c r="C39" s="3" t="str">
        <f>Sheet1!F36</f>
        <v>Nadenić</v>
      </c>
    </row>
    <row r="40" spans="1:3" ht="12.75" customHeight="1" x14ac:dyDescent="0.2">
      <c r="A40" s="3">
        <v>39</v>
      </c>
      <c r="B40" s="3" t="str">
        <f>Sheet1!E37</f>
        <v>Luka</v>
      </c>
      <c r="C40" s="3" t="str">
        <f>Sheet1!F37</f>
        <v>Paliska</v>
      </c>
    </row>
    <row r="41" spans="1:3" ht="12.75" customHeight="1" x14ac:dyDescent="0.2">
      <c r="A41" s="3">
        <v>40</v>
      </c>
      <c r="B41" s="3" t="str">
        <f>Sheet1!E38</f>
        <v>Ivan</v>
      </c>
      <c r="C41" s="3" t="str">
        <f>Sheet1!F38</f>
        <v>Puškarić</v>
      </c>
    </row>
    <row r="42" spans="1:3" ht="12.75" customHeight="1" x14ac:dyDescent="0.2">
      <c r="A42" s="3">
        <v>41</v>
      </c>
      <c r="B42" s="3" t="str">
        <f>Sheet1!E39</f>
        <v>Dijana</v>
      </c>
      <c r="C42" s="3" t="str">
        <f>Sheet1!F39</f>
        <v>Rabar</v>
      </c>
    </row>
    <row r="43" spans="1:3" ht="12.75" customHeight="1" x14ac:dyDescent="0.2">
      <c r="A43" s="3">
        <v>42</v>
      </c>
      <c r="B43" s="3" t="str">
        <f>Sheet1!E40</f>
        <v>Emanuel</v>
      </c>
      <c r="C43" s="3" t="str">
        <f>Sheet1!F40</f>
        <v>Radolović</v>
      </c>
    </row>
    <row r="44" spans="1:3" ht="12.75" customHeight="1" x14ac:dyDescent="0.2">
      <c r="A44" s="3">
        <v>43</v>
      </c>
      <c r="B44" s="3" t="str">
        <f>Sheet1!E41</f>
        <v>Ivan</v>
      </c>
      <c r="C44" s="3" t="str">
        <f>Sheet1!F41</f>
        <v>Rnjak</v>
      </c>
    </row>
    <row r="45" spans="1:3" ht="12.75" customHeight="1" x14ac:dyDescent="0.2">
      <c r="A45" s="3">
        <v>44</v>
      </c>
      <c r="B45" s="3" t="str">
        <f>Sheet1!E42</f>
        <v>Ozren</v>
      </c>
      <c r="C45" s="3" t="str">
        <f>Sheet1!F42</f>
        <v>Rnjak</v>
      </c>
    </row>
    <row r="46" spans="1:3" ht="12.75" customHeight="1" x14ac:dyDescent="0.2">
      <c r="A46" s="3">
        <v>45</v>
      </c>
      <c r="B46" s="3" t="str">
        <f>Sheet1!E43</f>
        <v>zoran</v>
      </c>
      <c r="C46" s="3" t="str">
        <f>Sheet1!F43</f>
        <v>sagadin</v>
      </c>
    </row>
    <row r="47" spans="1:3" ht="12.75" customHeight="1" x14ac:dyDescent="0.2">
      <c r="A47" s="3">
        <v>46</v>
      </c>
      <c r="B47" s="3" t="str">
        <f>Sheet1!E44</f>
        <v>Valdi</v>
      </c>
      <c r="C47" s="3" t="str">
        <f>Sheet1!F44</f>
        <v>Simsig</v>
      </c>
    </row>
    <row r="48" spans="1:3" ht="12.75" customHeight="1" x14ac:dyDescent="0.2">
      <c r="A48" s="3">
        <v>47</v>
      </c>
      <c r="B48" s="3" t="str">
        <f>Sheet1!E45</f>
        <v>Mladen</v>
      </c>
      <c r="C48" s="3" t="str">
        <f>Sheet1!F45</f>
        <v>Stamenković</v>
      </c>
    </row>
    <row r="49" spans="1:3" ht="12.75" customHeight="1" x14ac:dyDescent="0.2">
      <c r="A49" s="3">
        <v>48</v>
      </c>
      <c r="B49" s="3" t="str">
        <f>Sheet1!E46</f>
        <v>Ivan</v>
      </c>
      <c r="C49" s="3" t="str">
        <f>Sheet1!F46</f>
        <v>Stanić</v>
      </c>
    </row>
    <row r="50" spans="1:3" ht="12.75" customHeight="1" x14ac:dyDescent="0.2">
      <c r="A50" s="3">
        <v>49</v>
      </c>
      <c r="B50" s="3" t="str">
        <f>Sheet1!E47</f>
        <v>Roger</v>
      </c>
      <c r="C50" s="3" t="str">
        <f>Sheet1!F47</f>
        <v>Suberville</v>
      </c>
    </row>
    <row r="51" spans="1:3" ht="12.75" customHeight="1" x14ac:dyDescent="0.2">
      <c r="A51" s="3">
        <v>50</v>
      </c>
      <c r="B51" s="3" t="str">
        <f>Sheet1!E48</f>
        <v>Elizabeta</v>
      </c>
      <c r="C51" s="3" t="str">
        <f>Sheet1!F48</f>
        <v>Sutil</v>
      </c>
    </row>
    <row r="52" spans="1:3" ht="12.75" customHeight="1" x14ac:dyDescent="0.2">
      <c r="A52" s="3">
        <v>51</v>
      </c>
      <c r="B52" s="3" t="str">
        <f>Sheet1!E49</f>
        <v>Rajko</v>
      </c>
      <c r="C52" s="3" t="str">
        <f>Sheet1!F49</f>
        <v>Šarčević</v>
      </c>
    </row>
    <row r="53" spans="1:3" ht="12.75" customHeight="1" x14ac:dyDescent="0.2">
      <c r="A53" s="3">
        <v>52</v>
      </c>
      <c r="B53" s="3" t="str">
        <f>Sheet1!E50</f>
        <v>vlado</v>
      </c>
      <c r="C53" s="3" t="str">
        <f>Sheet1!F50</f>
        <v>šćur</v>
      </c>
    </row>
    <row r="54" spans="1:3" ht="12.75" customHeight="1" x14ac:dyDescent="0.2">
      <c r="A54" s="3">
        <v>53</v>
      </c>
      <c r="B54" s="3" t="str">
        <f>Sheet1!E51</f>
        <v>valentina</v>
      </c>
      <c r="C54" s="3" t="str">
        <f>Sheet1!F51</f>
        <v>šćur</v>
      </c>
    </row>
    <row r="55" spans="1:3" ht="12.75" customHeight="1" x14ac:dyDescent="0.2">
      <c r="A55" s="3">
        <v>54</v>
      </c>
      <c r="B55" s="3" t="str">
        <f>Sheet1!E52</f>
        <v>Nikola</v>
      </c>
      <c r="C55" s="3" t="str">
        <f>Sheet1!F52</f>
        <v>Šumberac</v>
      </c>
    </row>
    <row r="56" spans="1:3" ht="12.75" customHeight="1" x14ac:dyDescent="0.2">
      <c r="A56" s="3">
        <v>55</v>
      </c>
      <c r="B56" s="3" t="str">
        <f>Sheet1!E53</f>
        <v xml:space="preserve">Chantal </v>
      </c>
      <c r="C56" s="3" t="str">
        <f>Sheet1!F53</f>
        <v>Ferraz</v>
      </c>
    </row>
    <row r="57" spans="1:3" ht="12.75" customHeight="1" x14ac:dyDescent="0.2">
      <c r="A57" s="3">
        <v>56</v>
      </c>
      <c r="B57" s="3" t="str">
        <f>Sheet1!E54</f>
        <v>Ibadete</v>
      </c>
      <c r="C57" s="3" t="str">
        <f>Sheet1!F54</f>
        <v>Tomanjek</v>
      </c>
    </row>
    <row r="58" spans="1:3" ht="12.75" customHeight="1" x14ac:dyDescent="0.2">
      <c r="A58" s="3">
        <v>57</v>
      </c>
      <c r="B58" s="3" t="str">
        <f>Sheet1!E55</f>
        <v>Mato</v>
      </c>
      <c r="C58" s="3" t="str">
        <f>Sheet1!F55</f>
        <v>Tomić</v>
      </c>
    </row>
    <row r="59" spans="1:3" ht="12.75" customHeight="1" x14ac:dyDescent="0.2">
      <c r="A59" s="3">
        <v>58</v>
      </c>
      <c r="B59" s="3" t="str">
        <f>Sheet1!E56</f>
        <v xml:space="preserve">Sanel </v>
      </c>
      <c r="C59" s="3" t="str">
        <f>Sheet1!F56</f>
        <v>Tubić</v>
      </c>
    </row>
    <row r="60" spans="1:3" ht="12.75" customHeight="1" x14ac:dyDescent="0.2">
      <c r="A60" s="3">
        <v>59</v>
      </c>
      <c r="B60" s="3" t="str">
        <f>Sheet1!E57</f>
        <v>Anamaria</v>
      </c>
      <c r="C60" s="3" t="str">
        <f>Sheet1!F57</f>
        <v>Tusić</v>
      </c>
    </row>
    <row r="61" spans="1:3" ht="12.75" customHeight="1" x14ac:dyDescent="0.2">
      <c r="A61" s="3">
        <v>60</v>
      </c>
      <c r="B61" s="3" t="str">
        <f>Sheet1!E58</f>
        <v>Vanessa</v>
      </c>
      <c r="C61" s="3" t="str">
        <f>Sheet1!F58</f>
        <v>Vanjak Vodopija</v>
      </c>
    </row>
    <row r="62" spans="1:3" ht="12.75" customHeight="1" x14ac:dyDescent="0.2">
      <c r="A62" s="3">
        <v>61</v>
      </c>
      <c r="B62" s="3" t="str">
        <f>Sheet1!E59</f>
        <v>Ivan</v>
      </c>
      <c r="C62" s="3" t="str">
        <f>Sheet1!F59</f>
        <v>Večerina</v>
      </c>
    </row>
    <row r="63" spans="1:3" ht="12.75" customHeight="1" x14ac:dyDescent="0.2">
      <c r="A63" s="3">
        <v>62</v>
      </c>
      <c r="B63" s="3" t="str">
        <f>Sheet1!E60</f>
        <v>Miha</v>
      </c>
      <c r="C63" s="3" t="str">
        <f>Sheet1!F60</f>
        <v>Verdnik</v>
      </c>
    </row>
    <row r="64" spans="1:3" ht="12.75" customHeight="1" x14ac:dyDescent="0.2">
      <c r="A64" s="3">
        <v>63</v>
      </c>
      <c r="B64" s="3" t="str">
        <f>Sheet1!E61</f>
        <v xml:space="preserve">Daniel </v>
      </c>
      <c r="C64" s="3" t="str">
        <f>Sheet1!F61</f>
        <v>Vnuk</v>
      </c>
    </row>
    <row r="65" spans="1:3" ht="12.75" customHeight="1" x14ac:dyDescent="0.2">
      <c r="A65" s="3">
        <v>64</v>
      </c>
      <c r="B65" s="3" t="str">
        <f>Sheet1!E62</f>
        <v>Branko</v>
      </c>
      <c r="C65" s="3" t="str">
        <f>Sheet1!F62</f>
        <v>Vozila</v>
      </c>
    </row>
    <row r="66" spans="1:3" ht="12.75" customHeight="1" x14ac:dyDescent="0.2">
      <c r="A66" s="3">
        <v>65</v>
      </c>
      <c r="B66" s="3" t="str">
        <f>Sheet1!E63</f>
        <v>Ljubo</v>
      </c>
      <c r="C66" s="3" t="str">
        <f>Sheet1!F63</f>
        <v>Zajkovski</v>
      </c>
    </row>
    <row r="67" spans="1:3" ht="12.75" customHeight="1" x14ac:dyDescent="0.2">
      <c r="A67" s="3">
        <v>66</v>
      </c>
      <c r="B67" s="3" t="str">
        <f>Sheet1!E64</f>
        <v>Loris</v>
      </c>
      <c r="C67" s="3" t="str">
        <f>Sheet1!F64</f>
        <v>Zuban</v>
      </c>
    </row>
    <row r="68" spans="1:3" ht="12.75" customHeight="1" x14ac:dyDescent="0.2">
      <c r="A68" s="3">
        <v>67</v>
      </c>
      <c r="B68" s="3" t="str">
        <f>Sheet1!E65</f>
        <v>lucija</v>
      </c>
      <c r="C68" s="3" t="str">
        <f>Sheet1!F65</f>
        <v>šćur</v>
      </c>
    </row>
    <row r="69" spans="1:3" ht="12.75" customHeight="1" x14ac:dyDescent="0.2">
      <c r="A69" s="3">
        <v>68</v>
      </c>
      <c r="B69" s="3" t="str">
        <f>Sheet1!E66</f>
        <v>Rebeka</v>
      </c>
      <c r="C69" s="3" t="str">
        <f>Sheet1!F66</f>
        <v>Černjak</v>
      </c>
    </row>
    <row r="70" spans="1:3" ht="12.75" customHeight="1" x14ac:dyDescent="0.2">
      <c r="A70" s="3">
        <v>69</v>
      </c>
      <c r="B70" s="3" t="str">
        <f>Sheet1!E67</f>
        <v>Marko</v>
      </c>
      <c r="C70" s="3" t="str">
        <f>Sheet1!F67</f>
        <v>Paliska</v>
      </c>
    </row>
    <row r="71" spans="1:3" ht="12.75" customHeight="1" x14ac:dyDescent="0.2">
      <c r="A71" s="3">
        <v>70</v>
      </c>
      <c r="B71" s="3" t="str">
        <f>Sheet1!E68</f>
        <v>Ana-Elena</v>
      </c>
      <c r="C71" s="3" t="str">
        <f>Sheet1!F68</f>
        <v>Zustović</v>
      </c>
    </row>
    <row r="72" spans="1:3" ht="12.75" customHeight="1" x14ac:dyDescent="0.2">
      <c r="A72" s="3">
        <v>71</v>
      </c>
      <c r="B72" s="3" t="str">
        <f>Sheet1!E69</f>
        <v>Gabriel</v>
      </c>
      <c r="C72" s="3" t="str">
        <f>Sheet1!F69</f>
        <v>Radović</v>
      </c>
    </row>
    <row r="73" spans="1:3" ht="12.75" customHeight="1" x14ac:dyDescent="0.2">
      <c r="A73" s="3">
        <v>72</v>
      </c>
      <c r="B73" s="3" t="str">
        <f>Sheet1!E70</f>
        <v>Karla</v>
      </c>
      <c r="C73" s="3" t="str">
        <f>Sheet1!F70</f>
        <v>Faraguna</v>
      </c>
    </row>
    <row r="74" spans="1:3" ht="12.75" customHeight="1" x14ac:dyDescent="0.2">
      <c r="A74" s="3">
        <v>73</v>
      </c>
      <c r="B74" s="3" t="str">
        <f>Sheet1!E71</f>
        <v>Ana-Maria</v>
      </c>
      <c r="C74" s="3" t="str">
        <f>Sheet1!F71</f>
        <v>Oreški</v>
      </c>
    </row>
    <row r="75" spans="1:3" ht="12.75" customHeight="1" x14ac:dyDescent="0.2">
      <c r="A75" s="3">
        <v>74</v>
      </c>
      <c r="B75" s="3" t="str">
        <f>Sheet1!E72</f>
        <v>Karolina</v>
      </c>
      <c r="C75" s="3" t="str">
        <f>Sheet1!F72</f>
        <v>Mileta</v>
      </c>
    </row>
    <row r="76" spans="1:3" ht="12.75" customHeight="1" x14ac:dyDescent="0.2">
      <c r="A76" s="3">
        <v>75</v>
      </c>
      <c r="B76" s="3" t="str">
        <f>Sheet1!E73</f>
        <v>Sofia</v>
      </c>
      <c r="C76" s="3" t="str">
        <f>Sheet1!F73</f>
        <v>Valenta</v>
      </c>
    </row>
    <row r="77" spans="1:3" ht="12.75" customHeight="1" x14ac:dyDescent="0.2">
      <c r="A77" s="3">
        <v>76</v>
      </c>
      <c r="B77" s="3" t="str">
        <f>Sheet1!E74</f>
        <v>Domagoj Josip</v>
      </c>
      <c r="C77" s="3" t="str">
        <f>Sheet1!F74</f>
        <v>Kubaj</v>
      </c>
    </row>
    <row r="78" spans="1:3" ht="12.75" customHeight="1" x14ac:dyDescent="0.2">
      <c r="A78" s="3">
        <v>77</v>
      </c>
      <c r="B78" s="3" t="str">
        <f>Sheet1!E75</f>
        <v>Franka</v>
      </c>
      <c r="C78" s="3" t="str">
        <f>Sheet1!F75</f>
        <v>Fonović</v>
      </c>
    </row>
    <row r="79" spans="1:3" ht="12.75" customHeight="1" x14ac:dyDescent="0.2">
      <c r="A79" s="3">
        <v>78</v>
      </c>
      <c r="B79" s="3" t="str">
        <f>Sheet1!E76</f>
        <v>Leona</v>
      </c>
      <c r="C79" s="3" t="str">
        <f>Sheet1!F76</f>
        <v>Šumberac</v>
      </c>
    </row>
    <row r="80" spans="1:3" ht="12.75" customHeight="1" x14ac:dyDescent="0.2">
      <c r="A80" s="3">
        <v>79</v>
      </c>
      <c r="B80" s="3" t="str">
        <f>Sheet1!E77</f>
        <v>Kelly</v>
      </c>
      <c r="C80" s="3" t="str">
        <f>Sheet1!F77</f>
        <v>Tomanjek</v>
      </c>
    </row>
    <row r="81" spans="1:3" ht="12.75" customHeight="1" x14ac:dyDescent="0.2">
      <c r="A81" s="3">
        <v>80</v>
      </c>
      <c r="B81" s="3" t="e">
        <f>Sheet1!#REF!</f>
        <v>#REF!</v>
      </c>
      <c r="C81" s="3" t="e">
        <f>Sheet1!#REF!</f>
        <v>#REF!</v>
      </c>
    </row>
    <row r="82" spans="1:3" ht="12.75" customHeight="1" x14ac:dyDescent="0.2">
      <c r="A82" s="3">
        <v>81</v>
      </c>
      <c r="B82" s="3" t="str">
        <f>Sheet1!E78</f>
        <v>Ivana</v>
      </c>
      <c r="C82" s="3" t="str">
        <f>Sheet1!F78</f>
        <v>Knapić</v>
      </c>
    </row>
    <row r="83" spans="1:3" ht="12.75" customHeight="1" x14ac:dyDescent="0.2">
      <c r="A83" s="3">
        <v>82</v>
      </c>
      <c r="B83" s="3" t="str">
        <f>Sheet1!E79</f>
        <v xml:space="preserve">Donatela </v>
      </c>
      <c r="C83" s="3" t="str">
        <f>Sheet1!F79</f>
        <v>Macan</v>
      </c>
    </row>
    <row r="84" spans="1:3" ht="12.75" customHeight="1" x14ac:dyDescent="0.2">
      <c r="A84" s="3">
        <v>83</v>
      </c>
      <c r="B84" s="3" t="str">
        <f>Sheet1!E80</f>
        <v xml:space="preserve"> Petra </v>
      </c>
      <c r="C84" s="3" t="str">
        <f>Sheet1!F80</f>
        <v xml:space="preserve">Rusev  </v>
      </c>
    </row>
    <row r="85" spans="1:3" ht="12.75" customHeight="1" x14ac:dyDescent="0.2">
      <c r="A85" s="3">
        <v>84</v>
      </c>
      <c r="B85" s="3" t="str">
        <f>Sheet1!E81</f>
        <v>Ana</v>
      </c>
      <c r="C85" s="3" t="str">
        <f>Sheet1!F81</f>
        <v>Vareško</v>
      </c>
    </row>
    <row r="86" spans="1:3" ht="12.75" customHeight="1" x14ac:dyDescent="0.2">
      <c r="A86" s="3">
        <v>85</v>
      </c>
      <c r="B86" s="3" t="str">
        <f>Sheet1!E82</f>
        <v>Martin</v>
      </c>
      <c r="C86" s="3" t="str">
        <f>Sheet1!F82</f>
        <v>Verbanac</v>
      </c>
    </row>
    <row r="87" spans="1:3" ht="12.75" customHeight="1" x14ac:dyDescent="0.2">
      <c r="A87" s="3">
        <v>86</v>
      </c>
      <c r="B87" s="3" t="str">
        <f>Sheet1!E83</f>
        <v>Endi</v>
      </c>
      <c r="C87" s="3" t="str">
        <f>Sheet1!F83</f>
        <v>Kodrin</v>
      </c>
    </row>
    <row r="88" spans="1:3" ht="12.75" customHeight="1" x14ac:dyDescent="0.2">
      <c r="A88" s="3">
        <v>87</v>
      </c>
      <c r="B88" s="3" t="str">
        <f>Sheet1!E84</f>
        <v>Tomi</v>
      </c>
      <c r="C88" s="3" t="str">
        <f>Sheet1!F84</f>
        <v>Puškarić</v>
      </c>
    </row>
    <row r="89" spans="1:3" ht="12.75" customHeight="1" x14ac:dyDescent="0.2">
      <c r="A89" s="3">
        <v>88</v>
      </c>
      <c r="B89" s="3" t="str">
        <f>Sheet1!E85</f>
        <v>Timo</v>
      </c>
      <c r="C89" s="3" t="str">
        <f>Sheet1!F85</f>
        <v>Vimma</v>
      </c>
    </row>
    <row r="90" spans="1:3" ht="12.75" customHeight="1" x14ac:dyDescent="0.2">
      <c r="A90" s="3">
        <v>89</v>
      </c>
      <c r="B90" s="3" t="str">
        <f>Sheet1!E86</f>
        <v>Vito</v>
      </c>
      <c r="C90" s="3" t="str">
        <f>Sheet1!F86</f>
        <v>Čošić</v>
      </c>
    </row>
    <row r="91" spans="1:3" ht="12.75" customHeight="1" x14ac:dyDescent="0.2">
      <c r="A91" s="3">
        <v>90</v>
      </c>
      <c r="B91" s="3" t="str">
        <f>Sheet1!E87</f>
        <v>Emma</v>
      </c>
      <c r="C91" s="3" t="str">
        <f>Sheet1!F87</f>
        <v>Fornažar</v>
      </c>
    </row>
    <row r="92" spans="1:3" ht="12.75" customHeight="1" x14ac:dyDescent="0.2">
      <c r="A92" s="3">
        <v>91</v>
      </c>
      <c r="B92" s="3" t="str">
        <f>Sheet1!E88</f>
        <v>Nicoll</v>
      </c>
      <c r="C92" s="3" t="str">
        <f>Sheet1!F88</f>
        <v>Fornažar</v>
      </c>
    </row>
    <row r="93" spans="1:3" ht="12.75" customHeight="1" x14ac:dyDescent="0.2">
      <c r="A93" s="3">
        <v>92</v>
      </c>
      <c r="B93" s="3" t="e">
        <f>Sheet1!#REF!</f>
        <v>#REF!</v>
      </c>
      <c r="C93" s="3" t="e">
        <f>Sheet1!#REF!</f>
        <v>#REF!</v>
      </c>
    </row>
    <row r="94" spans="1:3" ht="12.75" customHeight="1" x14ac:dyDescent="0.2">
      <c r="A94" s="3">
        <v>93</v>
      </c>
      <c r="B94" s="3" t="str">
        <f>Sheet1!E89</f>
        <v>PETAR</v>
      </c>
      <c r="C94" s="3" t="str">
        <f>Sheet1!F89</f>
        <v>BRATULIĆ</v>
      </c>
    </row>
    <row r="95" spans="1:3" ht="12.75" customHeight="1" x14ac:dyDescent="0.2">
      <c r="A95" s="3">
        <v>94</v>
      </c>
      <c r="B95" s="3" t="str">
        <f>Sheet1!E90</f>
        <v>Suada</v>
      </c>
      <c r="C95" s="3" t="str">
        <f>Sheet1!F90</f>
        <v>Halilović</v>
      </c>
    </row>
    <row r="96" spans="1:3" ht="12.75" customHeight="1" x14ac:dyDescent="0.2">
      <c r="A96" s="3">
        <v>95</v>
      </c>
      <c r="B96" s="3" t="str">
        <f>Sheet1!E91</f>
        <v>Stribor</v>
      </c>
      <c r="C96" s="3" t="str">
        <f>Sheet1!F91</f>
        <v>Goričanec</v>
      </c>
    </row>
    <row r="97" spans="1:3" ht="12.75" customHeight="1" x14ac:dyDescent="0.2">
      <c r="A97" s="3">
        <v>96</v>
      </c>
      <c r="B97" s="3" t="e">
        <f>Sheet1!#REF!</f>
        <v>#REF!</v>
      </c>
      <c r="C97" s="3" t="e">
        <f>Sheet1!#REF!</f>
        <v>#REF!</v>
      </c>
    </row>
    <row r="98" spans="1:3" ht="12.75" customHeight="1" x14ac:dyDescent="0.2">
      <c r="A98" s="3">
        <v>97</v>
      </c>
      <c r="B98" s="3" t="e">
        <f>Sheet1!#REF!</f>
        <v>#REF!</v>
      </c>
      <c r="C98" s="3" t="e">
        <f>Sheet1!#REF!</f>
        <v>#REF!</v>
      </c>
    </row>
    <row r="99" spans="1:3" ht="12.75" customHeight="1" x14ac:dyDescent="0.2">
      <c r="A99" s="3">
        <v>98</v>
      </c>
      <c r="B99" s="3" t="e">
        <f>Sheet1!#REF!</f>
        <v>#REF!</v>
      </c>
      <c r="C99" s="3" t="e">
        <f>Sheet1!#REF!</f>
        <v>#REF!</v>
      </c>
    </row>
    <row r="100" spans="1:3" ht="12.75" customHeight="1" x14ac:dyDescent="0.2">
      <c r="A100" s="3">
        <v>99</v>
      </c>
      <c r="B100" s="3" t="e">
        <f>Sheet1!#REF!</f>
        <v>#REF!</v>
      </c>
      <c r="C100" s="3" t="e">
        <f>Sheet1!#REF!</f>
        <v>#REF!</v>
      </c>
    </row>
    <row r="101" spans="1:3" ht="12.75" customHeight="1" x14ac:dyDescent="0.2">
      <c r="A101" s="3">
        <v>100</v>
      </c>
      <c r="B101" s="3" t="e">
        <f>Sheet1!#REF!</f>
        <v>#REF!</v>
      </c>
      <c r="C101" s="3" t="e">
        <f>Sheet1!#REF!</f>
        <v>#REF!</v>
      </c>
    </row>
    <row r="102" spans="1:3" ht="12.75" customHeight="1" x14ac:dyDescent="0.2">
      <c r="A102" s="3">
        <v>101</v>
      </c>
      <c r="B102" s="3" t="e">
        <f>Sheet1!#REF!</f>
        <v>#REF!</v>
      </c>
      <c r="C102" s="3" t="e">
        <f>Sheet1!#REF!</f>
        <v>#REF!</v>
      </c>
    </row>
    <row r="103" spans="1:3" ht="12.75" customHeight="1" x14ac:dyDescent="0.2">
      <c r="A103" s="3">
        <v>102</v>
      </c>
      <c r="B103" s="3" t="e">
        <f>Sheet1!#REF!</f>
        <v>#REF!</v>
      </c>
      <c r="C103" s="3" t="e">
        <f>Sheet1!#REF!</f>
        <v>#REF!</v>
      </c>
    </row>
    <row r="104" spans="1:3" ht="12.75" customHeight="1" x14ac:dyDescent="0.2">
      <c r="A104" s="3">
        <v>103</v>
      </c>
      <c r="B104" s="3" t="e">
        <f>Sheet1!#REF!</f>
        <v>#REF!</v>
      </c>
      <c r="C104" s="3" t="e">
        <f>Sheet1!#REF!</f>
        <v>#REF!</v>
      </c>
    </row>
    <row r="105" spans="1:3" ht="12.75" customHeight="1" x14ac:dyDescent="0.2">
      <c r="A105" s="3">
        <v>104</v>
      </c>
      <c r="B105" s="3" t="e">
        <f>Sheet1!#REF!</f>
        <v>#REF!</v>
      </c>
      <c r="C105" s="3" t="e">
        <f>Sheet1!#REF!</f>
        <v>#REF!</v>
      </c>
    </row>
    <row r="106" spans="1:3" ht="12.75" customHeight="1" x14ac:dyDescent="0.2">
      <c r="A106" s="3">
        <v>105</v>
      </c>
      <c r="B106" s="3" t="e">
        <f>Sheet1!#REF!</f>
        <v>#REF!</v>
      </c>
      <c r="C106" s="3" t="e">
        <f>Sheet1!#REF!</f>
        <v>#REF!</v>
      </c>
    </row>
    <row r="107" spans="1:3" ht="12.75" customHeight="1" x14ac:dyDescent="0.2">
      <c r="A107" s="3">
        <v>106</v>
      </c>
      <c r="B107" s="3" t="e">
        <f>Sheet1!#REF!</f>
        <v>#REF!</v>
      </c>
      <c r="C107" s="3" t="e">
        <f>Sheet1!#REF!</f>
        <v>#REF!</v>
      </c>
    </row>
    <row r="108" spans="1:3" ht="12.75" customHeight="1" x14ac:dyDescent="0.2">
      <c r="A108" s="3">
        <v>107</v>
      </c>
      <c r="B108" s="3" t="e">
        <f>Sheet1!#REF!</f>
        <v>#REF!</v>
      </c>
      <c r="C108" s="3" t="e">
        <f>Sheet1!#REF!</f>
        <v>#REF!</v>
      </c>
    </row>
    <row r="109" spans="1:3" ht="12.75" customHeight="1" x14ac:dyDescent="0.2">
      <c r="A109" s="3">
        <v>108</v>
      </c>
      <c r="B109" s="3" t="e">
        <f>Sheet1!#REF!</f>
        <v>#REF!</v>
      </c>
      <c r="C109" s="3" t="e">
        <f>Sheet1!#REF!</f>
        <v>#REF!</v>
      </c>
    </row>
    <row r="110" spans="1:3" ht="12.75" customHeight="1" x14ac:dyDescent="0.2">
      <c r="A110" s="3">
        <v>109</v>
      </c>
      <c r="B110" s="3" t="e">
        <f>Sheet1!#REF!</f>
        <v>#REF!</v>
      </c>
      <c r="C110" s="3" t="e">
        <f>Sheet1!#REF!</f>
        <v>#REF!</v>
      </c>
    </row>
    <row r="111" spans="1:3" ht="12.75" customHeight="1" x14ac:dyDescent="0.2">
      <c r="A111" s="3">
        <v>110</v>
      </c>
      <c r="B111" s="3" t="e">
        <f>Sheet1!#REF!</f>
        <v>#REF!</v>
      </c>
      <c r="C111" s="3" t="e">
        <f>Sheet1!#REF!</f>
        <v>#REF!</v>
      </c>
    </row>
    <row r="112" spans="1:3" ht="12.75" customHeight="1" x14ac:dyDescent="0.2">
      <c r="A112" s="3">
        <v>111</v>
      </c>
      <c r="B112" s="3" t="e">
        <f>Sheet1!#REF!</f>
        <v>#REF!</v>
      </c>
      <c r="C112" s="3" t="e">
        <f>Sheet1!#REF!</f>
        <v>#REF!</v>
      </c>
    </row>
    <row r="113" spans="1:3" ht="12.75" customHeight="1" x14ac:dyDescent="0.2">
      <c r="A113" s="3">
        <v>112</v>
      </c>
      <c r="B113" s="3" t="e">
        <f>Sheet1!#REF!</f>
        <v>#REF!</v>
      </c>
      <c r="C113" s="3" t="e">
        <f>Sheet1!#REF!</f>
        <v>#REF!</v>
      </c>
    </row>
    <row r="114" spans="1:3" ht="12.75" customHeight="1" x14ac:dyDescent="0.2">
      <c r="A114" s="3">
        <v>113</v>
      </c>
      <c r="B114" s="3" t="e">
        <f>Sheet1!#REF!</f>
        <v>#REF!</v>
      </c>
      <c r="C114" s="3" t="e">
        <f>Sheet1!#REF!</f>
        <v>#REF!</v>
      </c>
    </row>
    <row r="115" spans="1:3" ht="12.75" customHeight="1" x14ac:dyDescent="0.2">
      <c r="A115" s="3">
        <v>114</v>
      </c>
      <c r="B115" s="3" t="e">
        <f>Sheet1!#REF!</f>
        <v>#REF!</v>
      </c>
      <c r="C115" s="3" t="e">
        <f>Sheet1!#REF!</f>
        <v>#REF!</v>
      </c>
    </row>
    <row r="116" spans="1:3" ht="12.75" customHeight="1" x14ac:dyDescent="0.2">
      <c r="A116" s="3">
        <v>115</v>
      </c>
      <c r="B116" s="3" t="e">
        <f>Sheet1!#REF!</f>
        <v>#REF!</v>
      </c>
      <c r="C116" s="3" t="e">
        <f>Sheet1!#REF!</f>
        <v>#REF!</v>
      </c>
    </row>
    <row r="117" spans="1:3" ht="12.75" customHeight="1" x14ac:dyDescent="0.2">
      <c r="A117" s="3">
        <v>116</v>
      </c>
      <c r="B117" s="3" t="e">
        <f>Sheet1!#REF!</f>
        <v>#REF!</v>
      </c>
      <c r="C117" s="3" t="e">
        <f>Sheet1!#REF!</f>
        <v>#REF!</v>
      </c>
    </row>
    <row r="118" spans="1:3" ht="12.75" customHeight="1" x14ac:dyDescent="0.2">
      <c r="A118" s="3">
        <v>117</v>
      </c>
      <c r="B118" s="3" t="e">
        <f>Sheet1!#REF!</f>
        <v>#REF!</v>
      </c>
      <c r="C118" s="3" t="e">
        <f>Sheet1!#REF!</f>
        <v>#REF!</v>
      </c>
    </row>
    <row r="119" spans="1:3" ht="12.75" customHeight="1" x14ac:dyDescent="0.2">
      <c r="A119" s="3">
        <v>118</v>
      </c>
      <c r="B119" s="3" t="e">
        <f>Sheet1!#REF!</f>
        <v>#REF!</v>
      </c>
      <c r="C119" s="3" t="e">
        <f>Sheet1!#REF!</f>
        <v>#REF!</v>
      </c>
    </row>
    <row r="120" spans="1:3" ht="12.75" customHeight="1" x14ac:dyDescent="0.2">
      <c r="A120" s="3">
        <v>119</v>
      </c>
      <c r="B120" s="3" t="e">
        <f>Sheet1!#REF!</f>
        <v>#REF!</v>
      </c>
      <c r="C120" s="3" t="e">
        <f>Sheet1!#REF!</f>
        <v>#REF!</v>
      </c>
    </row>
    <row r="121" spans="1:3" ht="12.75" customHeight="1" x14ac:dyDescent="0.2">
      <c r="A121" s="3">
        <v>120</v>
      </c>
      <c r="B121" s="3" t="e">
        <f>Sheet1!#REF!</f>
        <v>#REF!</v>
      </c>
      <c r="C121" s="3" t="e">
        <f>Sheet1!#REF!</f>
        <v>#REF!</v>
      </c>
    </row>
    <row r="122" spans="1:3" ht="12.75" customHeight="1" x14ac:dyDescent="0.2">
      <c r="A122" s="3">
        <v>121</v>
      </c>
      <c r="B122" s="3" t="e">
        <f>Sheet1!#REF!</f>
        <v>#REF!</v>
      </c>
      <c r="C122" s="3" t="e">
        <f>Sheet1!#REF!</f>
        <v>#REF!</v>
      </c>
    </row>
    <row r="123" spans="1:3" ht="12.75" customHeight="1" x14ac:dyDescent="0.2">
      <c r="A123" s="3">
        <v>122</v>
      </c>
      <c r="B123" s="3" t="e">
        <f>Sheet1!#REF!</f>
        <v>#REF!</v>
      </c>
      <c r="C123" s="3" t="e">
        <f>Sheet1!#REF!</f>
        <v>#REF!</v>
      </c>
    </row>
  </sheetData>
  <mergeCells count="1">
    <mergeCell ref="A1:C1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80"/>
  <sheetViews>
    <sheetView workbookViewId="0">
      <selection activeCell="D10" sqref="D10"/>
    </sheetView>
  </sheetViews>
  <sheetFormatPr defaultRowHeight="12.75" x14ac:dyDescent="0.2"/>
  <cols>
    <col min="4" max="4" width="13.7109375" customWidth="1"/>
  </cols>
  <sheetData>
    <row r="1" spans="1:5" x14ac:dyDescent="0.2">
      <c r="A1" t="s">
        <v>94</v>
      </c>
      <c r="B1" t="s">
        <v>68</v>
      </c>
      <c r="C1" t="s">
        <v>68</v>
      </c>
      <c r="D1" t="s">
        <v>264</v>
      </c>
      <c r="E1" t="s">
        <v>260</v>
      </c>
    </row>
    <row r="2" spans="1:5" x14ac:dyDescent="0.2">
      <c r="A2" t="s">
        <v>95</v>
      </c>
      <c r="B2" t="s">
        <v>68</v>
      </c>
      <c r="C2" t="s">
        <v>71</v>
      </c>
      <c r="D2" t="s">
        <v>265</v>
      </c>
      <c r="E2" t="s">
        <v>261</v>
      </c>
    </row>
    <row r="3" spans="1:5" x14ac:dyDescent="0.2">
      <c r="A3" t="s">
        <v>96</v>
      </c>
      <c r="B3" t="s">
        <v>68</v>
      </c>
      <c r="C3" t="s">
        <v>75</v>
      </c>
      <c r="D3" t="s">
        <v>266</v>
      </c>
      <c r="E3" t="s">
        <v>262</v>
      </c>
    </row>
    <row r="4" spans="1:5" x14ac:dyDescent="0.2">
      <c r="A4" t="s">
        <v>97</v>
      </c>
      <c r="B4" t="s">
        <v>68</v>
      </c>
      <c r="C4" t="s">
        <v>80</v>
      </c>
      <c r="D4" t="s">
        <v>267</v>
      </c>
      <c r="E4" t="s">
        <v>263</v>
      </c>
    </row>
    <row r="5" spans="1:5" x14ac:dyDescent="0.2">
      <c r="A5" t="s">
        <v>98</v>
      </c>
      <c r="B5" t="s">
        <v>68</v>
      </c>
      <c r="C5" t="s">
        <v>90</v>
      </c>
      <c r="D5" t="s">
        <v>268</v>
      </c>
    </row>
    <row r="6" spans="1:5" x14ac:dyDescent="0.2">
      <c r="A6" t="s">
        <v>99</v>
      </c>
      <c r="B6" t="s">
        <v>68</v>
      </c>
      <c r="C6" t="s">
        <v>91</v>
      </c>
      <c r="D6" t="s">
        <v>269</v>
      </c>
    </row>
    <row r="7" spans="1:5" x14ac:dyDescent="0.2">
      <c r="A7" t="s">
        <v>100</v>
      </c>
      <c r="B7" t="s">
        <v>68</v>
      </c>
      <c r="C7" t="s">
        <v>93</v>
      </c>
      <c r="D7" s="17" t="s">
        <v>270</v>
      </c>
    </row>
    <row r="8" spans="1:5" x14ac:dyDescent="0.2">
      <c r="A8" t="s">
        <v>101</v>
      </c>
      <c r="B8" t="s">
        <v>68</v>
      </c>
      <c r="C8" t="s">
        <v>159</v>
      </c>
      <c r="D8" t="s">
        <v>271</v>
      </c>
    </row>
    <row r="9" spans="1:5" x14ac:dyDescent="0.2">
      <c r="A9" t="s">
        <v>102</v>
      </c>
      <c r="B9" t="s">
        <v>68</v>
      </c>
      <c r="C9" t="s">
        <v>173</v>
      </c>
      <c r="D9" s="17" t="s">
        <v>272</v>
      </c>
    </row>
    <row r="10" spans="1:5" x14ac:dyDescent="0.2">
      <c r="A10" t="s">
        <v>103</v>
      </c>
      <c r="B10" t="s">
        <v>68</v>
      </c>
      <c r="C10" t="s">
        <v>177</v>
      </c>
    </row>
    <row r="11" spans="1:5" x14ac:dyDescent="0.2">
      <c r="A11" t="s">
        <v>104</v>
      </c>
      <c r="B11" t="s">
        <v>68</v>
      </c>
      <c r="C11" t="s">
        <v>187</v>
      </c>
    </row>
    <row r="12" spans="1:5" x14ac:dyDescent="0.2">
      <c r="A12" t="s">
        <v>68</v>
      </c>
      <c r="B12" t="s">
        <v>68</v>
      </c>
      <c r="C12" t="s">
        <v>197</v>
      </c>
    </row>
    <row r="13" spans="1:5" x14ac:dyDescent="0.2">
      <c r="A13" t="s">
        <v>69</v>
      </c>
      <c r="B13" t="s">
        <v>71</v>
      </c>
      <c r="C13" t="s">
        <v>207</v>
      </c>
    </row>
    <row r="14" spans="1:5" x14ac:dyDescent="0.2">
      <c r="A14" t="s">
        <v>70</v>
      </c>
      <c r="B14" t="s">
        <v>71</v>
      </c>
      <c r="C14" t="s">
        <v>217</v>
      </c>
    </row>
    <row r="15" spans="1:5" x14ac:dyDescent="0.2">
      <c r="A15" t="s">
        <v>71</v>
      </c>
      <c r="B15" t="s">
        <v>71</v>
      </c>
      <c r="C15" t="s">
        <v>249</v>
      </c>
    </row>
    <row r="16" spans="1:5" x14ac:dyDescent="0.2">
      <c r="A16" t="s">
        <v>72</v>
      </c>
      <c r="B16" t="s">
        <v>75</v>
      </c>
    </row>
    <row r="17" spans="1:2" x14ac:dyDescent="0.2">
      <c r="A17" t="s">
        <v>73</v>
      </c>
      <c r="B17" t="s">
        <v>75</v>
      </c>
    </row>
    <row r="18" spans="1:2" x14ac:dyDescent="0.2">
      <c r="A18" t="s">
        <v>74</v>
      </c>
      <c r="B18" t="s">
        <v>75</v>
      </c>
    </row>
    <row r="19" spans="1:2" x14ac:dyDescent="0.2">
      <c r="A19" t="s">
        <v>75</v>
      </c>
      <c r="B19" t="s">
        <v>75</v>
      </c>
    </row>
    <row r="20" spans="1:2" x14ac:dyDescent="0.2">
      <c r="A20" t="s">
        <v>76</v>
      </c>
      <c r="B20" t="s">
        <v>80</v>
      </c>
    </row>
    <row r="21" spans="1:2" x14ac:dyDescent="0.2">
      <c r="A21" t="s">
        <v>77</v>
      </c>
      <c r="B21" t="s">
        <v>80</v>
      </c>
    </row>
    <row r="22" spans="1:2" x14ac:dyDescent="0.2">
      <c r="A22" t="s">
        <v>78</v>
      </c>
      <c r="B22" t="s">
        <v>80</v>
      </c>
    </row>
    <row r="23" spans="1:2" x14ac:dyDescent="0.2">
      <c r="A23" t="s">
        <v>79</v>
      </c>
      <c r="B23" t="s">
        <v>80</v>
      </c>
    </row>
    <row r="24" spans="1:2" x14ac:dyDescent="0.2">
      <c r="A24" t="s">
        <v>105</v>
      </c>
      <c r="B24" t="s">
        <v>80</v>
      </c>
    </row>
    <row r="25" spans="1:2" x14ac:dyDescent="0.2">
      <c r="A25" t="s">
        <v>106</v>
      </c>
      <c r="B25" t="s">
        <v>80</v>
      </c>
    </row>
    <row r="26" spans="1:2" x14ac:dyDescent="0.2">
      <c r="A26" t="s">
        <v>107</v>
      </c>
      <c r="B26" t="s">
        <v>80</v>
      </c>
    </row>
    <row r="27" spans="1:2" x14ac:dyDescent="0.2">
      <c r="A27" t="s">
        <v>108</v>
      </c>
      <c r="B27" t="s">
        <v>80</v>
      </c>
    </row>
    <row r="28" spans="1:2" x14ac:dyDescent="0.2">
      <c r="A28" t="s">
        <v>109</v>
      </c>
      <c r="B28" t="s">
        <v>80</v>
      </c>
    </row>
    <row r="29" spans="1:2" x14ac:dyDescent="0.2">
      <c r="A29" t="s">
        <v>80</v>
      </c>
      <c r="B29" t="s">
        <v>80</v>
      </c>
    </row>
    <row r="30" spans="1:2" x14ac:dyDescent="0.2">
      <c r="A30" t="s">
        <v>81</v>
      </c>
      <c r="B30" t="s">
        <v>90</v>
      </c>
    </row>
    <row r="31" spans="1:2" x14ac:dyDescent="0.2">
      <c r="A31" t="s">
        <v>82</v>
      </c>
      <c r="B31" t="s">
        <v>90</v>
      </c>
    </row>
    <row r="32" spans="1:2" x14ac:dyDescent="0.2">
      <c r="A32" t="s">
        <v>83</v>
      </c>
      <c r="B32" t="s">
        <v>90</v>
      </c>
    </row>
    <row r="33" spans="1:2" x14ac:dyDescent="0.2">
      <c r="A33" t="s">
        <v>84</v>
      </c>
      <c r="B33" t="s">
        <v>90</v>
      </c>
    </row>
    <row r="34" spans="1:2" x14ac:dyDescent="0.2">
      <c r="A34" t="s">
        <v>85</v>
      </c>
      <c r="B34" t="s">
        <v>90</v>
      </c>
    </row>
    <row r="35" spans="1:2" x14ac:dyDescent="0.2">
      <c r="A35" t="s">
        <v>86</v>
      </c>
      <c r="B35" t="s">
        <v>90</v>
      </c>
    </row>
    <row r="36" spans="1:2" x14ac:dyDescent="0.2">
      <c r="A36" t="s">
        <v>87</v>
      </c>
      <c r="B36" t="s">
        <v>90</v>
      </c>
    </row>
    <row r="37" spans="1:2" x14ac:dyDescent="0.2">
      <c r="A37" t="s">
        <v>88</v>
      </c>
      <c r="B37" t="s">
        <v>90</v>
      </c>
    </row>
    <row r="38" spans="1:2" x14ac:dyDescent="0.2">
      <c r="A38" t="s">
        <v>89</v>
      </c>
      <c r="B38" t="s">
        <v>90</v>
      </c>
    </row>
    <row r="39" spans="1:2" x14ac:dyDescent="0.2">
      <c r="A39" t="s">
        <v>90</v>
      </c>
      <c r="B39" t="s">
        <v>90</v>
      </c>
    </row>
    <row r="40" spans="1:2" x14ac:dyDescent="0.2">
      <c r="A40" t="s">
        <v>110</v>
      </c>
      <c r="B40" t="s">
        <v>91</v>
      </c>
    </row>
    <row r="41" spans="1:2" x14ac:dyDescent="0.2">
      <c r="A41" t="s">
        <v>111</v>
      </c>
      <c r="B41" t="s">
        <v>91</v>
      </c>
    </row>
    <row r="42" spans="1:2" x14ac:dyDescent="0.2">
      <c r="A42" t="s">
        <v>112</v>
      </c>
      <c r="B42" t="s">
        <v>91</v>
      </c>
    </row>
    <row r="43" spans="1:2" x14ac:dyDescent="0.2">
      <c r="A43" t="s">
        <v>113</v>
      </c>
      <c r="B43" t="s">
        <v>91</v>
      </c>
    </row>
    <row r="44" spans="1:2" x14ac:dyDescent="0.2">
      <c r="A44" t="s">
        <v>114</v>
      </c>
      <c r="B44" t="s">
        <v>91</v>
      </c>
    </row>
    <row r="45" spans="1:2" x14ac:dyDescent="0.2">
      <c r="A45" t="s">
        <v>115</v>
      </c>
      <c r="B45" t="s">
        <v>91</v>
      </c>
    </row>
    <row r="46" spans="1:2" x14ac:dyDescent="0.2">
      <c r="A46" t="s">
        <v>116</v>
      </c>
      <c r="B46" t="s">
        <v>91</v>
      </c>
    </row>
    <row r="47" spans="1:2" x14ac:dyDescent="0.2">
      <c r="A47" t="s">
        <v>117</v>
      </c>
      <c r="B47" t="s">
        <v>91</v>
      </c>
    </row>
    <row r="48" spans="1:2" x14ac:dyDescent="0.2">
      <c r="A48" t="s">
        <v>118</v>
      </c>
      <c r="B48" t="s">
        <v>91</v>
      </c>
    </row>
    <row r="49" spans="1:2" x14ac:dyDescent="0.2">
      <c r="A49" t="s">
        <v>91</v>
      </c>
      <c r="B49" t="s">
        <v>91</v>
      </c>
    </row>
    <row r="50" spans="1:2" x14ac:dyDescent="0.2">
      <c r="A50" t="s">
        <v>119</v>
      </c>
      <c r="B50" t="s">
        <v>93</v>
      </c>
    </row>
    <row r="51" spans="1:2" x14ac:dyDescent="0.2">
      <c r="A51" t="s">
        <v>120</v>
      </c>
      <c r="B51" t="s">
        <v>93</v>
      </c>
    </row>
    <row r="52" spans="1:2" x14ac:dyDescent="0.2">
      <c r="A52" t="s">
        <v>121</v>
      </c>
      <c r="B52" t="s">
        <v>93</v>
      </c>
    </row>
    <row r="53" spans="1:2" x14ac:dyDescent="0.2">
      <c r="A53" t="s">
        <v>122</v>
      </c>
      <c r="B53" t="s">
        <v>93</v>
      </c>
    </row>
    <row r="54" spans="1:2" x14ac:dyDescent="0.2">
      <c r="A54" t="s">
        <v>123</v>
      </c>
      <c r="B54" t="s">
        <v>93</v>
      </c>
    </row>
    <row r="55" spans="1:2" x14ac:dyDescent="0.2">
      <c r="A55" t="s">
        <v>124</v>
      </c>
      <c r="B55" t="s">
        <v>93</v>
      </c>
    </row>
    <row r="56" spans="1:2" x14ac:dyDescent="0.2">
      <c r="A56" t="s">
        <v>125</v>
      </c>
      <c r="B56" t="s">
        <v>93</v>
      </c>
    </row>
    <row r="57" spans="1:2" x14ac:dyDescent="0.2">
      <c r="A57" t="s">
        <v>126</v>
      </c>
      <c r="B57" t="s">
        <v>93</v>
      </c>
    </row>
    <row r="58" spans="1:2" x14ac:dyDescent="0.2">
      <c r="A58" t="s">
        <v>127</v>
      </c>
      <c r="B58" t="s">
        <v>93</v>
      </c>
    </row>
    <row r="59" spans="1:2" x14ac:dyDescent="0.2">
      <c r="A59" t="s">
        <v>92</v>
      </c>
      <c r="B59" t="s">
        <v>93</v>
      </c>
    </row>
    <row r="60" spans="1:2" x14ac:dyDescent="0.2">
      <c r="A60" t="s">
        <v>128</v>
      </c>
      <c r="B60" t="s">
        <v>93</v>
      </c>
    </row>
    <row r="61" spans="1:2" x14ac:dyDescent="0.2">
      <c r="A61" t="s">
        <v>129</v>
      </c>
      <c r="B61" t="s">
        <v>93</v>
      </c>
    </row>
    <row r="62" spans="1:2" x14ac:dyDescent="0.2">
      <c r="A62" t="s">
        <v>130</v>
      </c>
      <c r="B62" t="s">
        <v>93</v>
      </c>
    </row>
    <row r="63" spans="1:2" x14ac:dyDescent="0.2">
      <c r="A63" t="s">
        <v>131</v>
      </c>
      <c r="B63" t="s">
        <v>93</v>
      </c>
    </row>
    <row r="64" spans="1:2" x14ac:dyDescent="0.2">
      <c r="A64" t="s">
        <v>132</v>
      </c>
      <c r="B64" t="s">
        <v>93</v>
      </c>
    </row>
    <row r="65" spans="1:2" x14ac:dyDescent="0.2">
      <c r="A65" t="s">
        <v>133</v>
      </c>
      <c r="B65" t="s">
        <v>93</v>
      </c>
    </row>
    <row r="66" spans="1:2" x14ac:dyDescent="0.2">
      <c r="A66" t="s">
        <v>134</v>
      </c>
      <c r="B66" t="s">
        <v>93</v>
      </c>
    </row>
    <row r="67" spans="1:2" x14ac:dyDescent="0.2">
      <c r="A67" t="s">
        <v>135</v>
      </c>
      <c r="B67" t="s">
        <v>93</v>
      </c>
    </row>
    <row r="68" spans="1:2" x14ac:dyDescent="0.2">
      <c r="A68" t="s">
        <v>136</v>
      </c>
      <c r="B68" t="s">
        <v>93</v>
      </c>
    </row>
    <row r="69" spans="1:2" x14ac:dyDescent="0.2">
      <c r="A69" t="s">
        <v>137</v>
      </c>
      <c r="B69" t="s">
        <v>93</v>
      </c>
    </row>
    <row r="70" spans="1:2" x14ac:dyDescent="0.2">
      <c r="A70" t="s">
        <v>138</v>
      </c>
      <c r="B70" t="s">
        <v>93</v>
      </c>
    </row>
    <row r="71" spans="1:2" x14ac:dyDescent="0.2">
      <c r="A71" t="s">
        <v>139</v>
      </c>
      <c r="B71" t="s">
        <v>93</v>
      </c>
    </row>
    <row r="72" spans="1:2" x14ac:dyDescent="0.2">
      <c r="A72" t="s">
        <v>140</v>
      </c>
      <c r="B72" t="s">
        <v>93</v>
      </c>
    </row>
    <row r="73" spans="1:2" x14ac:dyDescent="0.2">
      <c r="A73" t="s">
        <v>141</v>
      </c>
      <c r="B73" t="s">
        <v>93</v>
      </c>
    </row>
    <row r="74" spans="1:2" x14ac:dyDescent="0.2">
      <c r="A74" t="s">
        <v>142</v>
      </c>
      <c r="B74" t="s">
        <v>93</v>
      </c>
    </row>
    <row r="75" spans="1:2" x14ac:dyDescent="0.2">
      <c r="A75" t="s">
        <v>143</v>
      </c>
      <c r="B75" t="s">
        <v>93</v>
      </c>
    </row>
    <row r="76" spans="1:2" x14ac:dyDescent="0.2">
      <c r="A76" t="s">
        <v>144</v>
      </c>
      <c r="B76" t="s">
        <v>93</v>
      </c>
    </row>
    <row r="77" spans="1:2" x14ac:dyDescent="0.2">
      <c r="A77" t="s">
        <v>145</v>
      </c>
      <c r="B77" t="s">
        <v>93</v>
      </c>
    </row>
    <row r="78" spans="1:2" x14ac:dyDescent="0.2">
      <c r="A78" t="s">
        <v>146</v>
      </c>
      <c r="B78" t="s">
        <v>93</v>
      </c>
    </row>
    <row r="79" spans="1:2" x14ac:dyDescent="0.2">
      <c r="A79" t="s">
        <v>147</v>
      </c>
      <c r="B79" t="s">
        <v>93</v>
      </c>
    </row>
    <row r="80" spans="1:2" x14ac:dyDescent="0.2">
      <c r="A80" t="s">
        <v>148</v>
      </c>
      <c r="B80" t="s">
        <v>93</v>
      </c>
    </row>
    <row r="81" spans="1:2" x14ac:dyDescent="0.2">
      <c r="A81" t="s">
        <v>149</v>
      </c>
      <c r="B81" t="s">
        <v>93</v>
      </c>
    </row>
    <row r="82" spans="1:2" x14ac:dyDescent="0.2">
      <c r="A82" t="s">
        <v>150</v>
      </c>
      <c r="B82" t="s">
        <v>93</v>
      </c>
    </row>
    <row r="83" spans="1:2" x14ac:dyDescent="0.2">
      <c r="A83" t="s">
        <v>151</v>
      </c>
      <c r="B83" t="s">
        <v>93</v>
      </c>
    </row>
    <row r="84" spans="1:2" x14ac:dyDescent="0.2">
      <c r="A84" t="s">
        <v>152</v>
      </c>
      <c r="B84" t="s">
        <v>93</v>
      </c>
    </row>
    <row r="85" spans="1:2" x14ac:dyDescent="0.2">
      <c r="A85" t="s">
        <v>153</v>
      </c>
      <c r="B85" t="s">
        <v>93</v>
      </c>
    </row>
    <row r="86" spans="1:2" x14ac:dyDescent="0.2">
      <c r="A86" t="s">
        <v>154</v>
      </c>
      <c r="B86" t="s">
        <v>93</v>
      </c>
    </row>
    <row r="87" spans="1:2" x14ac:dyDescent="0.2">
      <c r="A87" t="s">
        <v>155</v>
      </c>
      <c r="B87" t="s">
        <v>93</v>
      </c>
    </row>
    <row r="88" spans="1:2" x14ac:dyDescent="0.2">
      <c r="A88" t="s">
        <v>156</v>
      </c>
      <c r="B88" t="s">
        <v>93</v>
      </c>
    </row>
    <row r="89" spans="1:2" x14ac:dyDescent="0.2">
      <c r="A89" t="s">
        <v>157</v>
      </c>
      <c r="B89" t="s">
        <v>93</v>
      </c>
    </row>
    <row r="90" spans="1:2" x14ac:dyDescent="0.2">
      <c r="A90" t="s">
        <v>158</v>
      </c>
      <c r="B90" t="s">
        <v>93</v>
      </c>
    </row>
    <row r="91" spans="1:2" x14ac:dyDescent="0.2">
      <c r="A91" t="s">
        <v>160</v>
      </c>
      <c r="B91" t="s">
        <v>159</v>
      </c>
    </row>
    <row r="92" spans="1:2" x14ac:dyDescent="0.2">
      <c r="A92" t="s">
        <v>161</v>
      </c>
      <c r="B92" t="s">
        <v>159</v>
      </c>
    </row>
    <row r="93" spans="1:2" x14ac:dyDescent="0.2">
      <c r="A93" t="s">
        <v>162</v>
      </c>
      <c r="B93" t="s">
        <v>159</v>
      </c>
    </row>
    <row r="94" spans="1:2" x14ac:dyDescent="0.2">
      <c r="A94" t="s">
        <v>163</v>
      </c>
      <c r="B94" t="s">
        <v>159</v>
      </c>
    </row>
    <row r="95" spans="1:2" x14ac:dyDescent="0.2">
      <c r="A95" t="s">
        <v>164</v>
      </c>
      <c r="B95" t="s">
        <v>159</v>
      </c>
    </row>
    <row r="96" spans="1:2" x14ac:dyDescent="0.2">
      <c r="A96" t="s">
        <v>165</v>
      </c>
      <c r="B96" t="s">
        <v>159</v>
      </c>
    </row>
    <row r="97" spans="1:2" x14ac:dyDescent="0.2">
      <c r="A97" t="s">
        <v>166</v>
      </c>
      <c r="B97" t="s">
        <v>159</v>
      </c>
    </row>
    <row r="98" spans="1:2" x14ac:dyDescent="0.2">
      <c r="A98" t="s">
        <v>167</v>
      </c>
      <c r="B98" t="s">
        <v>159</v>
      </c>
    </row>
    <row r="99" spans="1:2" x14ac:dyDescent="0.2">
      <c r="A99" t="s">
        <v>168</v>
      </c>
      <c r="B99" t="s">
        <v>159</v>
      </c>
    </row>
    <row r="100" spans="1:2" x14ac:dyDescent="0.2">
      <c r="A100" t="s">
        <v>169</v>
      </c>
      <c r="B100" t="s">
        <v>159</v>
      </c>
    </row>
    <row r="101" spans="1:2" x14ac:dyDescent="0.2">
      <c r="A101" t="s">
        <v>170</v>
      </c>
      <c r="B101" t="s">
        <v>159</v>
      </c>
    </row>
    <row r="102" spans="1:2" x14ac:dyDescent="0.2">
      <c r="A102" t="s">
        <v>159</v>
      </c>
      <c r="B102" t="s">
        <v>159</v>
      </c>
    </row>
    <row r="103" spans="1:2" x14ac:dyDescent="0.2">
      <c r="A103" t="s">
        <v>171</v>
      </c>
      <c r="B103" t="s">
        <v>173</v>
      </c>
    </row>
    <row r="104" spans="1:2" x14ac:dyDescent="0.2">
      <c r="A104" t="s">
        <v>172</v>
      </c>
      <c r="B104" t="s">
        <v>173</v>
      </c>
    </row>
    <row r="105" spans="1:2" x14ac:dyDescent="0.2">
      <c r="A105" t="s">
        <v>173</v>
      </c>
      <c r="B105" t="s">
        <v>173</v>
      </c>
    </row>
    <row r="106" spans="1:2" x14ac:dyDescent="0.2">
      <c r="A106" t="s">
        <v>174</v>
      </c>
      <c r="B106" t="s">
        <v>177</v>
      </c>
    </row>
    <row r="107" spans="1:2" x14ac:dyDescent="0.2">
      <c r="A107" t="s">
        <v>175</v>
      </c>
      <c r="B107" t="s">
        <v>177</v>
      </c>
    </row>
    <row r="108" spans="1:2" x14ac:dyDescent="0.2">
      <c r="A108" t="s">
        <v>176</v>
      </c>
      <c r="B108" t="s">
        <v>177</v>
      </c>
    </row>
    <row r="109" spans="1:2" x14ac:dyDescent="0.2">
      <c r="A109" t="s">
        <v>177</v>
      </c>
      <c r="B109" t="s">
        <v>177</v>
      </c>
    </row>
    <row r="110" spans="1:2" x14ac:dyDescent="0.2">
      <c r="A110" t="s">
        <v>178</v>
      </c>
      <c r="B110" t="s">
        <v>187</v>
      </c>
    </row>
    <row r="111" spans="1:2" x14ac:dyDescent="0.2">
      <c r="A111" t="s">
        <v>179</v>
      </c>
      <c r="B111" t="s">
        <v>187</v>
      </c>
    </row>
    <row r="112" spans="1:2" x14ac:dyDescent="0.2">
      <c r="A112" t="s">
        <v>180</v>
      </c>
      <c r="B112" t="s">
        <v>187</v>
      </c>
    </row>
    <row r="113" spans="1:2" x14ac:dyDescent="0.2">
      <c r="A113" t="s">
        <v>181</v>
      </c>
      <c r="B113" t="s">
        <v>187</v>
      </c>
    </row>
    <row r="114" spans="1:2" x14ac:dyDescent="0.2">
      <c r="A114" t="s">
        <v>182</v>
      </c>
      <c r="B114" t="s">
        <v>187</v>
      </c>
    </row>
    <row r="115" spans="1:2" x14ac:dyDescent="0.2">
      <c r="A115" t="s">
        <v>183</v>
      </c>
      <c r="B115" t="s">
        <v>187</v>
      </c>
    </row>
    <row r="116" spans="1:2" x14ac:dyDescent="0.2">
      <c r="A116" t="s">
        <v>184</v>
      </c>
      <c r="B116" t="s">
        <v>187</v>
      </c>
    </row>
    <row r="117" spans="1:2" x14ac:dyDescent="0.2">
      <c r="A117" t="s">
        <v>185</v>
      </c>
      <c r="B117" t="s">
        <v>187</v>
      </c>
    </row>
    <row r="118" spans="1:2" x14ac:dyDescent="0.2">
      <c r="A118" t="s">
        <v>186</v>
      </c>
      <c r="B118" t="s">
        <v>187</v>
      </c>
    </row>
    <row r="119" spans="1:2" x14ac:dyDescent="0.2">
      <c r="A119" t="s">
        <v>187</v>
      </c>
      <c r="B119" t="s">
        <v>187</v>
      </c>
    </row>
    <row r="120" spans="1:2" x14ac:dyDescent="0.2">
      <c r="A120" t="s">
        <v>188</v>
      </c>
      <c r="B120" t="s">
        <v>197</v>
      </c>
    </row>
    <row r="121" spans="1:2" x14ac:dyDescent="0.2">
      <c r="A121" t="s">
        <v>189</v>
      </c>
      <c r="B121" t="s">
        <v>197</v>
      </c>
    </row>
    <row r="122" spans="1:2" x14ac:dyDescent="0.2">
      <c r="A122" t="s">
        <v>190</v>
      </c>
      <c r="B122" t="s">
        <v>197</v>
      </c>
    </row>
    <row r="123" spans="1:2" x14ac:dyDescent="0.2">
      <c r="A123" t="s">
        <v>191</v>
      </c>
      <c r="B123" t="s">
        <v>197</v>
      </c>
    </row>
    <row r="124" spans="1:2" x14ac:dyDescent="0.2">
      <c r="A124" t="s">
        <v>192</v>
      </c>
      <c r="B124" t="s">
        <v>197</v>
      </c>
    </row>
    <row r="125" spans="1:2" x14ac:dyDescent="0.2">
      <c r="A125" t="s">
        <v>193</v>
      </c>
      <c r="B125" t="s">
        <v>197</v>
      </c>
    </row>
    <row r="126" spans="1:2" x14ac:dyDescent="0.2">
      <c r="A126" t="s">
        <v>194</v>
      </c>
      <c r="B126" t="s">
        <v>197</v>
      </c>
    </row>
    <row r="127" spans="1:2" x14ac:dyDescent="0.2">
      <c r="A127" t="s">
        <v>195</v>
      </c>
      <c r="B127" t="s">
        <v>197</v>
      </c>
    </row>
    <row r="128" spans="1:2" x14ac:dyDescent="0.2">
      <c r="A128" t="s">
        <v>196</v>
      </c>
      <c r="B128" t="s">
        <v>197</v>
      </c>
    </row>
    <row r="129" spans="1:2" x14ac:dyDescent="0.2">
      <c r="A129" t="s">
        <v>197</v>
      </c>
      <c r="B129" t="s">
        <v>197</v>
      </c>
    </row>
    <row r="130" spans="1:2" x14ac:dyDescent="0.2">
      <c r="A130" t="s">
        <v>198</v>
      </c>
      <c r="B130" t="s">
        <v>207</v>
      </c>
    </row>
    <row r="131" spans="1:2" x14ac:dyDescent="0.2">
      <c r="A131" t="s">
        <v>199</v>
      </c>
      <c r="B131" t="s">
        <v>207</v>
      </c>
    </row>
    <row r="132" spans="1:2" x14ac:dyDescent="0.2">
      <c r="A132" t="s">
        <v>200</v>
      </c>
      <c r="B132" t="s">
        <v>207</v>
      </c>
    </row>
    <row r="133" spans="1:2" x14ac:dyDescent="0.2">
      <c r="A133" t="s">
        <v>201</v>
      </c>
      <c r="B133" t="s">
        <v>207</v>
      </c>
    </row>
    <row r="134" spans="1:2" x14ac:dyDescent="0.2">
      <c r="A134" t="s">
        <v>202</v>
      </c>
      <c r="B134" t="s">
        <v>207</v>
      </c>
    </row>
    <row r="135" spans="1:2" x14ac:dyDescent="0.2">
      <c r="A135" t="s">
        <v>203</v>
      </c>
      <c r="B135" t="s">
        <v>207</v>
      </c>
    </row>
    <row r="136" spans="1:2" x14ac:dyDescent="0.2">
      <c r="A136" t="s">
        <v>204</v>
      </c>
      <c r="B136" t="s">
        <v>207</v>
      </c>
    </row>
    <row r="137" spans="1:2" x14ac:dyDescent="0.2">
      <c r="A137" t="s">
        <v>205</v>
      </c>
      <c r="B137" t="s">
        <v>207</v>
      </c>
    </row>
    <row r="138" spans="1:2" x14ac:dyDescent="0.2">
      <c r="A138" t="s">
        <v>206</v>
      </c>
      <c r="B138" t="s">
        <v>207</v>
      </c>
    </row>
    <row r="139" spans="1:2" x14ac:dyDescent="0.2">
      <c r="A139" t="s">
        <v>207</v>
      </c>
      <c r="B139" t="s">
        <v>207</v>
      </c>
    </row>
    <row r="140" spans="1:2" x14ac:dyDescent="0.2">
      <c r="A140" t="s">
        <v>208</v>
      </c>
      <c r="B140" t="s">
        <v>217</v>
      </c>
    </row>
    <row r="141" spans="1:2" x14ac:dyDescent="0.2">
      <c r="A141" t="s">
        <v>209</v>
      </c>
      <c r="B141" t="s">
        <v>217</v>
      </c>
    </row>
    <row r="142" spans="1:2" x14ac:dyDescent="0.2">
      <c r="A142" t="s">
        <v>210</v>
      </c>
      <c r="B142" t="s">
        <v>217</v>
      </c>
    </row>
    <row r="143" spans="1:2" x14ac:dyDescent="0.2">
      <c r="A143" t="s">
        <v>211</v>
      </c>
      <c r="B143" t="s">
        <v>217</v>
      </c>
    </row>
    <row r="144" spans="1:2" x14ac:dyDescent="0.2">
      <c r="A144" t="s">
        <v>212</v>
      </c>
      <c r="B144" t="s">
        <v>217</v>
      </c>
    </row>
    <row r="145" spans="1:2" x14ac:dyDescent="0.2">
      <c r="A145" t="s">
        <v>213</v>
      </c>
      <c r="B145" t="s">
        <v>217</v>
      </c>
    </row>
    <row r="146" spans="1:2" x14ac:dyDescent="0.2">
      <c r="A146" t="s">
        <v>214</v>
      </c>
      <c r="B146" t="s">
        <v>217</v>
      </c>
    </row>
    <row r="147" spans="1:2" x14ac:dyDescent="0.2">
      <c r="A147" t="s">
        <v>215</v>
      </c>
      <c r="B147" t="s">
        <v>217</v>
      </c>
    </row>
    <row r="148" spans="1:2" x14ac:dyDescent="0.2">
      <c r="A148" t="s">
        <v>216</v>
      </c>
      <c r="B148" t="s">
        <v>217</v>
      </c>
    </row>
    <row r="149" spans="1:2" x14ac:dyDescent="0.2">
      <c r="A149" t="s">
        <v>217</v>
      </c>
      <c r="B149" t="s">
        <v>217</v>
      </c>
    </row>
    <row r="150" spans="1:2" x14ac:dyDescent="0.2">
      <c r="A150" t="s">
        <v>218</v>
      </c>
      <c r="B150" t="s">
        <v>249</v>
      </c>
    </row>
    <row r="151" spans="1:2" x14ac:dyDescent="0.2">
      <c r="A151" t="s">
        <v>219</v>
      </c>
      <c r="B151" t="s">
        <v>249</v>
      </c>
    </row>
    <row r="152" spans="1:2" x14ac:dyDescent="0.2">
      <c r="A152" t="s">
        <v>220</v>
      </c>
      <c r="B152" t="s">
        <v>249</v>
      </c>
    </row>
    <row r="153" spans="1:2" x14ac:dyDescent="0.2">
      <c r="A153" t="s">
        <v>221</v>
      </c>
      <c r="B153" t="s">
        <v>249</v>
      </c>
    </row>
    <row r="154" spans="1:2" x14ac:dyDescent="0.2">
      <c r="A154" t="s">
        <v>222</v>
      </c>
      <c r="B154" t="s">
        <v>249</v>
      </c>
    </row>
    <row r="155" spans="1:2" x14ac:dyDescent="0.2">
      <c r="A155" t="s">
        <v>223</v>
      </c>
      <c r="B155" t="s">
        <v>249</v>
      </c>
    </row>
    <row r="156" spans="1:2" x14ac:dyDescent="0.2">
      <c r="A156" t="s">
        <v>224</v>
      </c>
      <c r="B156" t="s">
        <v>249</v>
      </c>
    </row>
    <row r="157" spans="1:2" x14ac:dyDescent="0.2">
      <c r="A157" t="s">
        <v>225</v>
      </c>
      <c r="B157" t="s">
        <v>249</v>
      </c>
    </row>
    <row r="158" spans="1:2" x14ac:dyDescent="0.2">
      <c r="A158" t="s">
        <v>226</v>
      </c>
      <c r="B158" t="s">
        <v>249</v>
      </c>
    </row>
    <row r="159" spans="1:2" x14ac:dyDescent="0.2">
      <c r="A159" t="s">
        <v>227</v>
      </c>
      <c r="B159" t="s">
        <v>249</v>
      </c>
    </row>
    <row r="160" spans="1:2" x14ac:dyDescent="0.2">
      <c r="A160" t="s">
        <v>228</v>
      </c>
      <c r="B160" t="s">
        <v>249</v>
      </c>
    </row>
    <row r="161" spans="1:2" x14ac:dyDescent="0.2">
      <c r="A161" t="s">
        <v>229</v>
      </c>
      <c r="B161" t="s">
        <v>249</v>
      </c>
    </row>
    <row r="162" spans="1:2" x14ac:dyDescent="0.2">
      <c r="A162" t="s">
        <v>230</v>
      </c>
      <c r="B162" t="s">
        <v>249</v>
      </c>
    </row>
    <row r="163" spans="1:2" x14ac:dyDescent="0.2">
      <c r="A163" t="s">
        <v>231</v>
      </c>
      <c r="B163" t="s">
        <v>249</v>
      </c>
    </row>
    <row r="164" spans="1:2" x14ac:dyDescent="0.2">
      <c r="A164" t="s">
        <v>232</v>
      </c>
      <c r="B164" t="s">
        <v>249</v>
      </c>
    </row>
    <row r="165" spans="1:2" x14ac:dyDescent="0.2">
      <c r="A165" t="s">
        <v>233</v>
      </c>
      <c r="B165" t="s">
        <v>249</v>
      </c>
    </row>
    <row r="166" spans="1:2" x14ac:dyDescent="0.2">
      <c r="A166" t="s">
        <v>234</v>
      </c>
      <c r="B166" t="s">
        <v>249</v>
      </c>
    </row>
    <row r="167" spans="1:2" x14ac:dyDescent="0.2">
      <c r="A167" t="s">
        <v>235</v>
      </c>
      <c r="B167" t="s">
        <v>249</v>
      </c>
    </row>
    <row r="168" spans="1:2" x14ac:dyDescent="0.2">
      <c r="A168" t="s">
        <v>236</v>
      </c>
      <c r="B168" t="s">
        <v>249</v>
      </c>
    </row>
    <row r="169" spans="1:2" x14ac:dyDescent="0.2">
      <c r="A169" t="s">
        <v>237</v>
      </c>
      <c r="B169" t="s">
        <v>249</v>
      </c>
    </row>
    <row r="170" spans="1:2" x14ac:dyDescent="0.2">
      <c r="A170" t="s">
        <v>238</v>
      </c>
      <c r="B170" t="s">
        <v>249</v>
      </c>
    </row>
    <row r="171" spans="1:2" x14ac:dyDescent="0.2">
      <c r="A171" t="s">
        <v>239</v>
      </c>
      <c r="B171" t="s">
        <v>249</v>
      </c>
    </row>
    <row r="172" spans="1:2" x14ac:dyDescent="0.2">
      <c r="A172" t="s">
        <v>240</v>
      </c>
      <c r="B172" t="s">
        <v>249</v>
      </c>
    </row>
    <row r="173" spans="1:2" x14ac:dyDescent="0.2">
      <c r="A173" t="s">
        <v>241</v>
      </c>
      <c r="B173" t="s">
        <v>249</v>
      </c>
    </row>
    <row r="174" spans="1:2" x14ac:dyDescent="0.2">
      <c r="A174" t="s">
        <v>242</v>
      </c>
      <c r="B174" t="s">
        <v>249</v>
      </c>
    </row>
    <row r="175" spans="1:2" x14ac:dyDescent="0.2">
      <c r="A175" t="s">
        <v>243</v>
      </c>
      <c r="B175" t="s">
        <v>249</v>
      </c>
    </row>
    <row r="176" spans="1:2" x14ac:dyDescent="0.2">
      <c r="A176" t="s">
        <v>244</v>
      </c>
      <c r="B176" t="s">
        <v>249</v>
      </c>
    </row>
    <row r="177" spans="1:2" x14ac:dyDescent="0.2">
      <c r="A177" t="s">
        <v>245</v>
      </c>
      <c r="B177" t="s">
        <v>249</v>
      </c>
    </row>
    <row r="178" spans="1:2" x14ac:dyDescent="0.2">
      <c r="A178" t="s">
        <v>246</v>
      </c>
      <c r="B178" t="s">
        <v>249</v>
      </c>
    </row>
    <row r="179" spans="1:2" x14ac:dyDescent="0.2">
      <c r="A179" t="s">
        <v>247</v>
      </c>
      <c r="B179" t="s">
        <v>249</v>
      </c>
    </row>
    <row r="180" spans="1:2" x14ac:dyDescent="0.2">
      <c r="A180" t="s">
        <v>248</v>
      </c>
      <c r="B180" t="s">
        <v>249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5:L63"/>
  <sheetViews>
    <sheetView tabSelected="1" topLeftCell="A46" zoomScaleNormal="100" workbookViewId="0">
      <selection activeCell="C69" sqref="C69"/>
    </sheetView>
  </sheetViews>
  <sheetFormatPr defaultRowHeight="12.75" x14ac:dyDescent="0.2"/>
  <cols>
    <col min="1" max="1" width="12.85546875" customWidth="1"/>
    <col min="2" max="2" width="9.28515625" customWidth="1"/>
    <col min="3" max="3" width="35.42578125" customWidth="1"/>
    <col min="4" max="4" width="28.7109375" customWidth="1"/>
    <col min="5" max="5" width="12" customWidth="1"/>
    <col min="6" max="6" width="9.28515625" bestFit="1" customWidth="1"/>
    <col min="7" max="7" width="10" customWidth="1"/>
    <col min="8" max="10" width="9.140625" customWidth="1"/>
    <col min="11" max="11" width="35.85546875" customWidth="1"/>
    <col min="12" max="12" width="9.140625" customWidth="1"/>
  </cols>
  <sheetData>
    <row r="5" spans="1:12" ht="6" customHeight="1" x14ac:dyDescent="0.4">
      <c r="A5" s="8"/>
      <c r="B5" s="9" t="s">
        <v>253</v>
      </c>
      <c r="C5" s="8"/>
      <c r="D5" s="10"/>
      <c r="E5" s="10"/>
      <c r="F5" s="10"/>
      <c r="G5" s="11"/>
      <c r="H5" s="7"/>
      <c r="I5" s="7"/>
      <c r="J5" s="7"/>
      <c r="K5" s="7"/>
      <c r="L5" s="7"/>
    </row>
    <row r="6" spans="1:12" ht="24" customHeight="1" thickBot="1" x14ac:dyDescent="0.45">
      <c r="A6" s="47" t="s">
        <v>511</v>
      </c>
      <c r="B6" s="47"/>
      <c r="C6" s="47"/>
      <c r="D6" s="12"/>
      <c r="E6" s="48"/>
      <c r="F6" s="48"/>
      <c r="G6" s="48"/>
      <c r="H6" s="7"/>
      <c r="I6" s="7"/>
      <c r="J6" s="7"/>
      <c r="K6" s="7"/>
      <c r="L6" s="7"/>
    </row>
    <row r="7" spans="1:12" ht="25.5" customHeight="1" thickTop="1" x14ac:dyDescent="0.3">
      <c r="A7" s="50"/>
      <c r="B7" s="50"/>
      <c r="C7" s="40"/>
      <c r="D7" s="14"/>
      <c r="E7" s="49"/>
      <c r="F7" s="49"/>
      <c r="G7" s="49"/>
      <c r="H7" s="7"/>
      <c r="I7" s="7"/>
      <c r="J7" s="7"/>
      <c r="K7" s="7"/>
      <c r="L7" s="7"/>
    </row>
    <row r="8" spans="1:12" ht="27.75" customHeight="1" x14ac:dyDescent="0.2"/>
    <row r="9" spans="1:12" s="13" customFormat="1" ht="15.75" thickBot="1" x14ac:dyDescent="0.3">
      <c r="A9" s="18" t="s">
        <v>257</v>
      </c>
      <c r="B9" s="18" t="s">
        <v>255</v>
      </c>
      <c r="C9" s="19" t="s">
        <v>258</v>
      </c>
      <c r="D9" s="18" t="s">
        <v>6</v>
      </c>
      <c r="E9" s="18" t="s">
        <v>254</v>
      </c>
      <c r="F9" s="18" t="s">
        <v>259</v>
      </c>
      <c r="G9" s="18" t="s">
        <v>256</v>
      </c>
      <c r="L9" s="15" t="s">
        <v>8</v>
      </c>
    </row>
    <row r="10" spans="1:12" ht="15.75" thickTop="1" x14ac:dyDescent="0.25">
      <c r="A10" s="191">
        <v>126</v>
      </c>
      <c r="B10" s="192">
        <v>1</v>
      </c>
      <c r="C10" s="193" t="str">
        <f>VLOOKUP(Table115[[#This Row],[startni broj]],Sheet1!A:S,2,FALSE)</f>
        <v>Jekić Vanja</v>
      </c>
      <c r="D10" s="193" t="str">
        <f>VLOOKUP(Table115[[#This Row],[startni broj]],Sheet1!A:S,15,FALSE)</f>
        <v>AK Zagreb Uliks</v>
      </c>
      <c r="E10" s="192" t="str">
        <f>VLOOKUP(Table115[[#This Row],[startni broj]],Sheet1!A:S,19,FALSE)</f>
        <v>GM29</v>
      </c>
      <c r="F10" s="192" t="str">
        <f>VLOOKUP(Table115[[#This Row],[startni broj]],Sheet1!A:S,13,FALSE)</f>
        <v>M</v>
      </c>
      <c r="G10" s="194">
        <v>2.2094907407407407E-2</v>
      </c>
      <c r="H10" s="7"/>
      <c r="I10" s="7"/>
      <c r="J10" s="7"/>
      <c r="K10" s="13"/>
      <c r="L10" s="15" t="s">
        <v>46</v>
      </c>
    </row>
    <row r="11" spans="1:12" ht="15" x14ac:dyDescent="0.25">
      <c r="A11" s="191">
        <v>12</v>
      </c>
      <c r="B11" s="192">
        <v>2</v>
      </c>
      <c r="C11" s="195" t="str">
        <f>VLOOKUP(Table115[[#This Row],[startni broj]],Sheet1!A:S,2,FALSE)</f>
        <v>Verdnik Miha</v>
      </c>
      <c r="D11" s="196" t="str">
        <f>VLOOKUP(Table115[[#This Row],[startni broj]],Sheet1!A:S,15,FALSE)</f>
        <v>Planet Sport</v>
      </c>
      <c r="E11" s="196" t="str">
        <f>VLOOKUP(Table115[[#This Row],[startni broj]],Sheet1!A:S,19,FALSE)</f>
        <v>GM39</v>
      </c>
      <c r="F11" s="196" t="str">
        <f>VLOOKUP(Table115[[#This Row],[startni broj]],Sheet1!A:S,13,FALSE)</f>
        <v>M</v>
      </c>
      <c r="G11" s="194">
        <v>2.2152777777777775E-2</v>
      </c>
      <c r="H11" s="7"/>
      <c r="I11" s="7"/>
      <c r="J11" s="7"/>
      <c r="K11" s="13"/>
      <c r="L11" s="7"/>
    </row>
    <row r="12" spans="1:12" ht="15" x14ac:dyDescent="0.25">
      <c r="A12" s="191">
        <v>1</v>
      </c>
      <c r="B12" s="192">
        <v>3</v>
      </c>
      <c r="C12" s="195" t="str">
        <f>VLOOKUP(Table115[[#This Row],[startni broj]],Sheet1!A:S,2,FALSE)</f>
        <v>Stanić Ivan</v>
      </c>
      <c r="D12" s="196" t="str">
        <f>VLOOKUP(Table115[[#This Row],[startni broj]],Sheet1!A:S,15,FALSE)</f>
        <v>T.K.Albona Extreme Labin</v>
      </c>
      <c r="E12" s="196" t="str">
        <f>VLOOKUP(Table115[[#This Row],[startni broj]],Sheet1!A:S,19,FALSE)</f>
        <v>GM49</v>
      </c>
      <c r="F12" s="196" t="str">
        <f>VLOOKUP(Table115[[#This Row],[startni broj]],Sheet1!A:S,13,FALSE)</f>
        <v>M</v>
      </c>
      <c r="G12" s="194">
        <v>2.2453703703703708E-2</v>
      </c>
      <c r="H12" s="7"/>
      <c r="I12" s="7"/>
      <c r="J12" s="7"/>
      <c r="K12" s="13"/>
      <c r="L12" s="7"/>
    </row>
    <row r="13" spans="1:12" ht="15" x14ac:dyDescent="0.25">
      <c r="A13" s="16">
        <v>77</v>
      </c>
      <c r="B13" s="13">
        <v>4</v>
      </c>
      <c r="C13" s="36" t="str">
        <f>VLOOKUP(Table115[[#This Row],[startni broj]],Sheet1!A:S,2,FALSE)</f>
        <v>Bobolanović Tihomir</v>
      </c>
      <c r="D13" s="37" t="str">
        <f>VLOOKUP(Table115[[#This Row],[startni broj]],Sheet1!A:S,15,FALSE)</f>
        <v>KT Uljanik</v>
      </c>
      <c r="E13" s="37" t="str">
        <f>VLOOKUP(Table115[[#This Row],[startni broj]],Sheet1!A:S,19,FALSE)</f>
        <v>GM39</v>
      </c>
      <c r="F13" s="37" t="str">
        <f>VLOOKUP(Table115[[#This Row],[startni broj]],Sheet1!A:S,13,FALSE)</f>
        <v>M</v>
      </c>
      <c r="G13" s="53">
        <v>2.2662037037037036E-2</v>
      </c>
      <c r="H13" s="7"/>
      <c r="I13" s="7"/>
      <c r="J13" s="7"/>
      <c r="K13" s="7"/>
      <c r="L13" s="7"/>
    </row>
    <row r="14" spans="1:12" ht="15" x14ac:dyDescent="0.25">
      <c r="A14" s="16">
        <v>81</v>
      </c>
      <c r="B14" s="13">
        <v>5</v>
      </c>
      <c r="C14" s="36" t="str">
        <f>VLOOKUP(Table115[[#This Row],[startni broj]],Sheet1!A:S,2,FALSE)</f>
        <v xml:space="preserve">Belušić Barbara </v>
      </c>
      <c r="D14" s="37" t="str">
        <f>VLOOKUP(Table115[[#This Row],[startni broj]],Sheet1!A:S,15,FALSE)</f>
        <v>AK ''ISTRA'' Pula</v>
      </c>
      <c r="E14" s="37" t="str">
        <f>VLOOKUP(Table115[[#This Row],[startni broj]],Sheet1!A:S,19,FALSE)</f>
        <v>GŽ39</v>
      </c>
      <c r="F14" s="37" t="str">
        <f>VLOOKUP(Table115[[#This Row],[startni broj]],Sheet1!A:S,13,FALSE)</f>
        <v>Ž</v>
      </c>
      <c r="G14" s="53">
        <v>2.269675925925926E-2</v>
      </c>
      <c r="H14" s="7"/>
      <c r="I14" s="7"/>
      <c r="J14" s="7"/>
      <c r="K14" s="13"/>
      <c r="L14" s="7"/>
    </row>
    <row r="15" spans="1:12" ht="15" x14ac:dyDescent="0.25">
      <c r="A15" s="16">
        <v>29</v>
      </c>
      <c r="B15" s="13">
        <v>6</v>
      </c>
      <c r="C15" s="36" t="str">
        <f>VLOOKUP(Table115[[#This Row],[startni broj]],Sheet1!A:S,2,FALSE)</f>
        <v>Čošić Stjepan</v>
      </c>
      <c r="D15" s="37" t="str">
        <f>VLOOKUP(Table115[[#This Row],[startni broj]],Sheet1!A:S,15,FALSE)</f>
        <v>GAK Glina</v>
      </c>
      <c r="E15" s="37" t="str">
        <f>VLOOKUP(Table115[[#This Row],[startni broj]],Sheet1!A:S,19,FALSE)</f>
        <v>GM39</v>
      </c>
      <c r="F15" s="37" t="str">
        <f>VLOOKUP(Table115[[#This Row],[startni broj]],Sheet1!A:S,13,FALSE)</f>
        <v>M</v>
      </c>
      <c r="G15" s="53">
        <v>2.326388888888889E-2</v>
      </c>
      <c r="H15" s="7"/>
      <c r="I15" s="7"/>
      <c r="J15" s="7"/>
      <c r="K15" s="13"/>
      <c r="L15" s="7"/>
    </row>
    <row r="16" spans="1:12" ht="15" x14ac:dyDescent="0.25">
      <c r="A16" s="16">
        <v>16</v>
      </c>
      <c r="B16" s="13">
        <v>7</v>
      </c>
      <c r="C16" s="36" t="str">
        <f>VLOOKUP(Table115[[#This Row],[startni broj]],Sheet1!A:S,2,FALSE)</f>
        <v>Paliska Luka</v>
      </c>
      <c r="D16" s="37" t="str">
        <f>VLOOKUP(Table115[[#This Row],[startni broj]],Sheet1!A:S,15,FALSE)</f>
        <v>AS Albona</v>
      </c>
      <c r="E16" s="37" t="str">
        <f>VLOOKUP(Table115[[#This Row],[startni broj]],Sheet1!A:S,19,FALSE)</f>
        <v>GM19</v>
      </c>
      <c r="F16" s="37" t="str">
        <f>VLOOKUP(Table115[[#This Row],[startni broj]],Sheet1!A:S,13,FALSE)</f>
        <v>M</v>
      </c>
      <c r="G16" s="53">
        <v>2.361111111111111E-2</v>
      </c>
      <c r="H16" s="7"/>
      <c r="I16" s="7"/>
      <c r="J16" s="7"/>
      <c r="K16" s="13"/>
      <c r="L16" s="7"/>
    </row>
    <row r="17" spans="1:12" ht="15" x14ac:dyDescent="0.25">
      <c r="A17" s="16">
        <v>6</v>
      </c>
      <c r="B17" s="13">
        <v>8</v>
      </c>
      <c r="C17" s="36" t="str">
        <f>VLOOKUP(Table115[[#This Row],[startni broj]],Sheet1!A:S,2,FALSE)</f>
        <v>Drakulić Petko</v>
      </c>
      <c r="D17" s="37" t="str">
        <f>VLOOKUP(Table115[[#This Row],[startni broj]],Sheet1!A:S,15,FALSE)</f>
        <v>individual</v>
      </c>
      <c r="E17" s="37" t="str">
        <f>VLOOKUP(Table115[[#This Row],[startni broj]],Sheet1!A:S,19,FALSE)</f>
        <v>GM39</v>
      </c>
      <c r="F17" s="37" t="str">
        <f>VLOOKUP(Table115[[#This Row],[startni broj]],Sheet1!A:S,13,FALSE)</f>
        <v>M</v>
      </c>
      <c r="G17" s="53">
        <v>2.3634259259259258E-2</v>
      </c>
      <c r="H17" s="7"/>
      <c r="I17" s="7"/>
      <c r="J17" s="7"/>
      <c r="K17" s="13"/>
      <c r="L17" s="7"/>
    </row>
    <row r="18" spans="1:12" ht="15" x14ac:dyDescent="0.25">
      <c r="A18" s="16">
        <v>2</v>
      </c>
      <c r="B18" s="13">
        <v>9</v>
      </c>
      <c r="C18" s="36" t="str">
        <f>VLOOKUP(Table115[[#This Row],[startni broj]],Sheet1!A:S,2,FALSE)</f>
        <v>Milohanić Sandi</v>
      </c>
      <c r="D18" s="37" t="str">
        <f>VLOOKUP(Table115[[#This Row],[startni broj]],Sheet1!A:S,15,FALSE)</f>
        <v>T.K.Albona Extreme Labin</v>
      </c>
      <c r="E18" s="37" t="str">
        <f>VLOOKUP(Table115[[#This Row],[startni broj]],Sheet1!A:S,19,FALSE)</f>
        <v>GM29</v>
      </c>
      <c r="F18" s="37" t="str">
        <f>VLOOKUP(Table115[[#This Row],[startni broj]],Sheet1!A:S,13,FALSE)</f>
        <v>M</v>
      </c>
      <c r="G18" s="53">
        <v>2.3854166666666666E-2</v>
      </c>
      <c r="H18" s="7"/>
      <c r="I18" s="7"/>
      <c r="J18" s="7"/>
      <c r="K18" s="7"/>
      <c r="L18" s="7"/>
    </row>
    <row r="19" spans="1:12" ht="15" x14ac:dyDescent="0.25">
      <c r="A19" s="16">
        <v>33</v>
      </c>
      <c r="B19" s="13">
        <v>10</v>
      </c>
      <c r="C19" s="36" t="str">
        <f>VLOOKUP(Table115[[#This Row],[startni broj]],Sheet1!A:S,2,FALSE)</f>
        <v>Vozila Branko</v>
      </c>
      <c r="D19" s="37" t="str">
        <f>VLOOKUP(Table115[[#This Row],[startni broj]],Sheet1!A:S,15,FALSE)</f>
        <v>RSD Uljanik</v>
      </c>
      <c r="E19" s="37" t="str">
        <f>VLOOKUP(Table115[[#This Row],[startni broj]],Sheet1!A:S,19,FALSE)</f>
        <v>GM49</v>
      </c>
      <c r="F19" s="37" t="str">
        <f>VLOOKUP(Table115[[#This Row],[startni broj]],Sheet1!A:S,13,FALSE)</f>
        <v>M</v>
      </c>
      <c r="G19" s="53">
        <v>2.3865740740740743E-2</v>
      </c>
      <c r="H19" s="7"/>
      <c r="I19" s="7"/>
      <c r="J19" s="7"/>
      <c r="K19" s="13"/>
      <c r="L19" s="7"/>
    </row>
    <row r="20" spans="1:12" ht="15" x14ac:dyDescent="0.25">
      <c r="A20" s="16">
        <v>70</v>
      </c>
      <c r="B20" s="13">
        <v>11</v>
      </c>
      <c r="C20" s="36" t="str">
        <f>VLOOKUP(Table115[[#This Row],[startni broj]],Sheet1!A:S,2,FALSE)</f>
        <v>Suberville Roger</v>
      </c>
      <c r="D20" s="37" t="str">
        <f>VLOOKUP(Table115[[#This Row],[startni broj]],Sheet1!A:S,15,FALSE)</f>
        <v>individual</v>
      </c>
      <c r="E20" s="37" t="str">
        <f>VLOOKUP(Table115[[#This Row],[startni broj]],Sheet1!A:S,19,FALSE)</f>
        <v>GM59</v>
      </c>
      <c r="F20" s="37" t="str">
        <f>VLOOKUP(Table115[[#This Row],[startni broj]],Sheet1!A:S,13,FALSE)</f>
        <v>M</v>
      </c>
      <c r="G20" s="53">
        <v>2.4826388888888887E-2</v>
      </c>
      <c r="H20" s="7"/>
      <c r="I20" s="7"/>
      <c r="J20" s="7"/>
      <c r="K20" s="7"/>
      <c r="L20" s="7"/>
    </row>
    <row r="21" spans="1:12" ht="15" x14ac:dyDescent="0.25">
      <c r="A21" s="16">
        <v>52</v>
      </c>
      <c r="B21" s="13">
        <v>12</v>
      </c>
      <c r="C21" s="36" t="str">
        <f>VLOOKUP(Table115[[#This Row],[startni broj]],Sheet1!A:S,2,FALSE)</f>
        <v>Kolić Dejvid</v>
      </c>
      <c r="D21" s="37" t="str">
        <f>VLOOKUP(Table115[[#This Row],[startni broj]],Sheet1!A:S,15,FALSE)</f>
        <v>RSD Uljanik</v>
      </c>
      <c r="E21" s="37" t="str">
        <f>VLOOKUP(Table115[[#This Row],[startni broj]],Sheet1!A:S,19,FALSE)</f>
        <v>GM29</v>
      </c>
      <c r="F21" s="37" t="str">
        <f>VLOOKUP(Table115[[#This Row],[startni broj]],Sheet1!A:S,13,FALSE)</f>
        <v>M</v>
      </c>
      <c r="G21" s="53">
        <v>2.4837962962962964E-2</v>
      </c>
    </row>
    <row r="22" spans="1:12" ht="15" x14ac:dyDescent="0.25">
      <c r="A22" s="16">
        <v>3</v>
      </c>
      <c r="B22" s="13">
        <v>13</v>
      </c>
      <c r="C22" s="36" t="str">
        <f>VLOOKUP(Table115[[#This Row],[startni broj]],Sheet1!A:S,2,FALSE)</f>
        <v>Lukšić Sandi</v>
      </c>
      <c r="D22" s="37" t="str">
        <f>VLOOKUP(Table115[[#This Row],[startni broj]],Sheet1!A:S,15,FALSE)</f>
        <v>T.K.Albona Extreme Labin</v>
      </c>
      <c r="E22" s="37" t="str">
        <f>VLOOKUP(Table115[[#This Row],[startni broj]],Sheet1!A:S,19,FALSE)</f>
        <v>GM39</v>
      </c>
      <c r="F22" s="37" t="str">
        <f>VLOOKUP(Table115[[#This Row],[startni broj]],Sheet1!A:S,13,FALSE)</f>
        <v>M</v>
      </c>
      <c r="G22" s="53">
        <v>2.5023148148148145E-2</v>
      </c>
    </row>
    <row r="23" spans="1:12" ht="15" customHeight="1" x14ac:dyDescent="0.25">
      <c r="A23" s="16">
        <v>62</v>
      </c>
      <c r="B23" s="13">
        <v>14</v>
      </c>
      <c r="C23" s="36" t="str">
        <f>VLOOKUP(Table115[[#This Row],[startni broj]],Sheet1!A:S,2,FALSE)</f>
        <v>Mateis Damir</v>
      </c>
      <c r="D23" s="37" t="str">
        <f>VLOOKUP(Table115[[#This Row],[startni broj]],Sheet1!A:S,15,FALSE)</f>
        <v>RSD Uljanik / TK Albona</v>
      </c>
      <c r="E23" s="37" t="str">
        <f>VLOOKUP(Table115[[#This Row],[startni broj]],Sheet1!A:S,19,FALSE)</f>
        <v>GM59</v>
      </c>
      <c r="F23" s="37" t="str">
        <f>VLOOKUP(Table115[[#This Row],[startni broj]],Sheet1!A:S,13,FALSE)</f>
        <v>M</v>
      </c>
      <c r="G23" s="53">
        <v>2.5185185185185185E-2</v>
      </c>
    </row>
    <row r="24" spans="1:12" ht="15" x14ac:dyDescent="0.25">
      <c r="A24" s="16">
        <v>54</v>
      </c>
      <c r="B24" s="13">
        <v>15</v>
      </c>
      <c r="C24" s="36" t="str">
        <f>VLOOKUP(Table115[[#This Row],[startni broj]],Sheet1!A:S,2,FALSE)</f>
        <v>Letinić Alfio</v>
      </c>
      <c r="D24" s="37" t="str">
        <f>VLOOKUP(Table115[[#This Row],[startni broj]],Sheet1!A:S,15,FALSE)</f>
        <v>individual</v>
      </c>
      <c r="E24" s="37" t="str">
        <f>VLOOKUP(Table115[[#This Row],[startni broj]],Sheet1!A:S,19,FALSE)</f>
        <v>GM49</v>
      </c>
      <c r="F24" s="37" t="str">
        <f>VLOOKUP(Table115[[#This Row],[startni broj]],Sheet1!A:S,13,FALSE)</f>
        <v>M</v>
      </c>
      <c r="G24" s="53">
        <v>2.5810185185185183E-2</v>
      </c>
    </row>
    <row r="25" spans="1:12" ht="15" x14ac:dyDescent="0.25">
      <c r="A25" s="16">
        <v>66</v>
      </c>
      <c r="B25" s="13">
        <v>16</v>
      </c>
      <c r="C25" s="36" t="str">
        <f>VLOOKUP(Table115[[#This Row],[startni broj]],Sheet1!A:S,2,FALSE)</f>
        <v>Zajkovski Ljubo</v>
      </c>
      <c r="D25" s="37" t="str">
        <f>VLOOKUP(Table115[[#This Row],[startni broj]],Sheet1!A:S,15,FALSE)</f>
        <v>RSD Uljanik</v>
      </c>
      <c r="E25" s="37" t="str">
        <f>VLOOKUP(Table115[[#This Row],[startni broj]],Sheet1!A:S,19,FALSE)</f>
        <v>GM59</v>
      </c>
      <c r="F25" s="37" t="str">
        <f>VLOOKUP(Table115[[#This Row],[startni broj]],Sheet1!A:S,13,FALSE)</f>
        <v>M</v>
      </c>
      <c r="G25" s="53">
        <v>2.7002314814814812E-2</v>
      </c>
    </row>
    <row r="26" spans="1:12" ht="15" x14ac:dyDescent="0.25">
      <c r="A26" s="16">
        <v>73</v>
      </c>
      <c r="B26" s="13">
        <v>17</v>
      </c>
      <c r="C26" s="36" t="str">
        <f>VLOOKUP(Table115[[#This Row],[startni broj]],Sheet1!A:S,2,FALSE)</f>
        <v>Zuban Loris</v>
      </c>
      <c r="D26" s="37" t="str">
        <f>VLOOKUP(Table115[[#This Row],[startni broj]],Sheet1!A:S,15,FALSE)</f>
        <v>RSD Uljanik</v>
      </c>
      <c r="E26" s="37" t="str">
        <f>VLOOKUP(Table115[[#This Row],[startni broj]],Sheet1!A:S,19,FALSE)</f>
        <v>GM39</v>
      </c>
      <c r="F26" s="37" t="str">
        <f>VLOOKUP(Table115[[#This Row],[startni broj]],Sheet1!A:S,13,FALSE)</f>
        <v>M</v>
      </c>
      <c r="G26" s="53">
        <v>2.7094907407407404E-2</v>
      </c>
    </row>
    <row r="27" spans="1:12" ht="15" x14ac:dyDescent="0.25">
      <c r="A27" s="16">
        <v>110</v>
      </c>
      <c r="B27" s="13">
        <v>18</v>
      </c>
      <c r="C27" s="36" t="str">
        <f>VLOOKUP(Table115[[#This Row],[startni broj]],Sheet1!A:S,2,FALSE)</f>
        <v>Bolić Jasna</v>
      </c>
      <c r="D27" s="37" t="str">
        <f>VLOOKUP(Table115[[#This Row],[startni broj]],Sheet1!A:S,15,FALSE)</f>
        <v>KT Uljanik</v>
      </c>
      <c r="E27" s="37" t="str">
        <f>VLOOKUP(Table115[[#This Row],[startni broj]],Sheet1!A:S,19,FALSE)</f>
        <v>GŽ29</v>
      </c>
      <c r="F27" s="37" t="str">
        <f>VLOOKUP(Table115[[#This Row],[startni broj]],Sheet1!A:S,13,FALSE)</f>
        <v>Ž</v>
      </c>
      <c r="G27" s="53">
        <v>2.7141203703703706E-2</v>
      </c>
    </row>
    <row r="28" spans="1:12" ht="15" x14ac:dyDescent="0.25">
      <c r="A28" s="16">
        <v>22</v>
      </c>
      <c r="B28" s="13">
        <v>19</v>
      </c>
      <c r="C28" s="36" t="str">
        <f>VLOOKUP(Table115[[#This Row],[startni broj]],Sheet1!A:S,2,FALSE)</f>
        <v>Grozdanić Miljenko</v>
      </c>
      <c r="D28" s="37" t="str">
        <f>VLOOKUP(Table115[[#This Row],[startni broj]],Sheet1!A:S,15,FALSE)</f>
        <v>AS Albona</v>
      </c>
      <c r="E28" s="37" t="str">
        <f>VLOOKUP(Table115[[#This Row],[startni broj]],Sheet1!A:S,19,FALSE)</f>
        <v>GM+60</v>
      </c>
      <c r="F28" s="37" t="str">
        <f>VLOOKUP(Table115[[#This Row],[startni broj]],Sheet1!A:S,13,FALSE)</f>
        <v>M</v>
      </c>
      <c r="G28" s="53">
        <v>2.7141203703703706E-2</v>
      </c>
    </row>
    <row r="29" spans="1:12" ht="15" x14ac:dyDescent="0.25">
      <c r="A29" s="16">
        <v>115</v>
      </c>
      <c r="B29" s="13">
        <v>20</v>
      </c>
      <c r="C29" s="36" t="str">
        <f>VLOOKUP(Table115[[#This Row],[startni broj]],Sheet1!A:S,2,FALSE)</f>
        <v>Šćur Valentina</v>
      </c>
      <c r="D29" s="37" t="str">
        <f>VLOOKUP(Table115[[#This Row],[startni broj]],Sheet1!A:S,15,FALSE)</f>
        <v>individual</v>
      </c>
      <c r="E29" s="37" t="str">
        <f>VLOOKUP(Table115[[#This Row],[startni broj]],Sheet1!A:S,19,FALSE)</f>
        <v>GŽ19</v>
      </c>
      <c r="F29" s="37" t="str">
        <f>VLOOKUP(Table115[[#This Row],[startni broj]],Sheet1!A:S,13,FALSE)</f>
        <v>Ž</v>
      </c>
      <c r="G29" s="53">
        <v>2.75E-2</v>
      </c>
    </row>
    <row r="30" spans="1:12" ht="15" x14ac:dyDescent="0.25">
      <c r="A30" s="16">
        <v>10</v>
      </c>
      <c r="B30" s="13">
        <v>21</v>
      </c>
      <c r="C30" s="36" t="str">
        <f>VLOOKUP(Table115[[#This Row],[startni broj]],Sheet1!A:S,2,FALSE)</f>
        <v>Sagadin Zoran</v>
      </c>
      <c r="D30" s="37" t="str">
        <f>VLOOKUP(Table115[[#This Row],[startni broj]],Sheet1!A:S,15,FALSE)</f>
        <v>RSD Uljanik</v>
      </c>
      <c r="E30" s="37" t="str">
        <f>VLOOKUP(Table115[[#This Row],[startni broj]],Sheet1!A:S,19,FALSE)</f>
        <v>GM49</v>
      </c>
      <c r="F30" s="37" t="str">
        <f>VLOOKUP(Table115[[#This Row],[startni broj]],Sheet1!A:S,13,FALSE)</f>
        <v>M</v>
      </c>
      <c r="G30" s="53">
        <v>2.7731481481481478E-2</v>
      </c>
    </row>
    <row r="31" spans="1:12" ht="15" x14ac:dyDescent="0.25">
      <c r="A31" s="16">
        <v>19</v>
      </c>
      <c r="B31" s="13">
        <v>22</v>
      </c>
      <c r="C31" s="36" t="str">
        <f>VLOOKUP(Table115[[#This Row],[startni broj]],Sheet1!A:S,2,FALSE)</f>
        <v>Hujdurović Avdo</v>
      </c>
      <c r="D31" s="37" t="str">
        <f>VLOOKUP(Table115[[#This Row],[startni broj]],Sheet1!A:S,15,FALSE)</f>
        <v>AS Albona</v>
      </c>
      <c r="E31" s="37" t="str">
        <f>VLOOKUP(Table115[[#This Row],[startni broj]],Sheet1!A:S,19,FALSE)</f>
        <v>GM29</v>
      </c>
      <c r="F31" s="37" t="str">
        <f>VLOOKUP(Table115[[#This Row],[startni broj]],Sheet1!A:S,13,FALSE)</f>
        <v>M</v>
      </c>
      <c r="G31" s="53">
        <v>2.7986111111111111E-2</v>
      </c>
    </row>
    <row r="32" spans="1:12" ht="15" x14ac:dyDescent="0.25">
      <c r="A32" s="16">
        <v>15</v>
      </c>
      <c r="B32" s="13">
        <v>23</v>
      </c>
      <c r="C32" s="36" t="str">
        <f>VLOOKUP(Table115[[#This Row],[startni broj]],Sheet1!A:S,2,FALSE)</f>
        <v>Diklić Marinko</v>
      </c>
      <c r="D32" s="37" t="str">
        <f>VLOOKUP(Table115[[#This Row],[startni broj]],Sheet1!A:S,15,FALSE)</f>
        <v>A.K.Kastav maraton</v>
      </c>
      <c r="E32" s="37" t="str">
        <f>VLOOKUP(Table115[[#This Row],[startni broj]],Sheet1!A:S,19,FALSE)</f>
        <v>GM49</v>
      </c>
      <c r="F32" s="37" t="str">
        <f>VLOOKUP(Table115[[#This Row],[startni broj]],Sheet1!A:S,13,FALSE)</f>
        <v>M</v>
      </c>
      <c r="G32" s="53">
        <v>2.8229166666666666E-2</v>
      </c>
    </row>
    <row r="33" spans="1:7" ht="15" x14ac:dyDescent="0.25">
      <c r="A33" s="16">
        <v>13</v>
      </c>
      <c r="B33" s="13">
        <v>24</v>
      </c>
      <c r="C33" s="36" t="str">
        <f>VLOOKUP(Table115[[#This Row],[startni broj]],Sheet1!A:S,2,FALSE)</f>
        <v>Šćur Vlado</v>
      </c>
      <c r="D33" s="37" t="str">
        <f>VLOOKUP(Table115[[#This Row],[startni broj]],Sheet1!A:S,15,FALSE)</f>
        <v>individual</v>
      </c>
      <c r="E33" s="37" t="str">
        <f>VLOOKUP(Table115[[#This Row],[startni broj]],Sheet1!A:S,19,FALSE)</f>
        <v>GM59</v>
      </c>
      <c r="F33" s="37" t="str">
        <f>VLOOKUP(Table115[[#This Row],[startni broj]],Sheet1!A:S,13,FALSE)</f>
        <v>M</v>
      </c>
      <c r="G33" s="53">
        <v>2.9050925925925928E-2</v>
      </c>
    </row>
    <row r="34" spans="1:7" ht="15" x14ac:dyDescent="0.25">
      <c r="A34" s="16">
        <v>63</v>
      </c>
      <c r="B34" s="13">
        <v>25</v>
      </c>
      <c r="C34" s="36" t="str">
        <f>VLOOKUP(Table115[[#This Row],[startni broj]],Sheet1!A:S,2,FALSE)</f>
        <v>Stamenković Mladen</v>
      </c>
      <c r="D34" s="37" t="str">
        <f>VLOOKUP(Table115[[#This Row],[startni broj]],Sheet1!A:S,15,FALSE)</f>
        <v>RSD Uljanik</v>
      </c>
      <c r="E34" s="37" t="str">
        <f>VLOOKUP(Table115[[#This Row],[startni broj]],Sheet1!A:S,19,FALSE)</f>
        <v>GM59</v>
      </c>
      <c r="F34" s="37" t="str">
        <f>VLOOKUP(Table115[[#This Row],[startni broj]],Sheet1!A:S,13,FALSE)</f>
        <v>M</v>
      </c>
      <c r="G34" s="53">
        <v>2.9166666666666664E-2</v>
      </c>
    </row>
    <row r="35" spans="1:7" ht="15" x14ac:dyDescent="0.25">
      <c r="A35" s="16">
        <v>78</v>
      </c>
      <c r="B35" s="13">
        <v>26</v>
      </c>
      <c r="C35" s="36" t="str">
        <f>VLOOKUP(Table115[[#This Row],[startni broj]],Sheet1!A:S,2,FALSE)</f>
        <v>Iković Željko</v>
      </c>
      <c r="D35" s="37" t="str">
        <f>VLOOKUP(Table115[[#This Row],[startni broj]],Sheet1!A:S,15,FALSE)</f>
        <v>RSD Uljanik</v>
      </c>
      <c r="E35" s="37" t="str">
        <f>VLOOKUP(Table115[[#This Row],[startni broj]],Sheet1!A:S,19,FALSE)</f>
        <v>GM59</v>
      </c>
      <c r="F35" s="37" t="str">
        <f>VLOOKUP(Table115[[#This Row],[startni broj]],Sheet1!A:S,13,FALSE)</f>
        <v>M</v>
      </c>
      <c r="G35" s="53">
        <v>2.946759259259259E-2</v>
      </c>
    </row>
    <row r="36" spans="1:7" ht="15" x14ac:dyDescent="0.25">
      <c r="A36" s="16">
        <v>112</v>
      </c>
      <c r="B36" s="13">
        <v>27</v>
      </c>
      <c r="C36" s="36" t="str">
        <f>VLOOKUP(Table115[[#This Row],[startni broj]],Sheet1!A:S,2,FALSE)</f>
        <v xml:space="preserve">Ferraz Chantal </v>
      </c>
      <c r="D36" s="37" t="str">
        <f>VLOOKUP(Table115[[#This Row],[startni broj]],Sheet1!A:S,15,FALSE)</f>
        <v>individual</v>
      </c>
      <c r="E36" s="37" t="str">
        <f>VLOOKUP(Table115[[#This Row],[startni broj]],Sheet1!A:S,19,FALSE)</f>
        <v>GŽ49</v>
      </c>
      <c r="F36" s="37" t="str">
        <f>VLOOKUP(Table115[[#This Row],[startni broj]],Sheet1!A:S,13,FALSE)</f>
        <v>Ž</v>
      </c>
      <c r="G36" s="53">
        <v>2.9965277777777775E-2</v>
      </c>
    </row>
    <row r="37" spans="1:7" ht="15" x14ac:dyDescent="0.25">
      <c r="A37" s="16">
        <v>90</v>
      </c>
      <c r="B37" s="13">
        <v>28</v>
      </c>
      <c r="C37" s="36" t="str">
        <f>VLOOKUP(Table115[[#This Row],[startni broj]],Sheet1!A:S,2,FALSE)</f>
        <v>Mikuljan Nuša</v>
      </c>
      <c r="D37" s="37" t="str">
        <f>VLOOKUP(Table115[[#This Row],[startni broj]],Sheet1!A:S,15,FALSE)</f>
        <v>individual</v>
      </c>
      <c r="E37" s="37" t="str">
        <f>VLOOKUP(Table115[[#This Row],[startni broj]],Sheet1!A:S,19,FALSE)</f>
        <v>GŽ29</v>
      </c>
      <c r="F37" s="37" t="str">
        <f>VLOOKUP(Table115[[#This Row],[startni broj]],Sheet1!A:S,13,FALSE)</f>
        <v>Ž</v>
      </c>
      <c r="G37" s="54">
        <v>3.0127314814814815E-2</v>
      </c>
    </row>
    <row r="38" spans="1:7" ht="15" x14ac:dyDescent="0.25">
      <c r="A38" s="16">
        <v>84</v>
      </c>
      <c r="B38" s="13">
        <v>29</v>
      </c>
      <c r="C38" s="36" t="str">
        <f>VLOOKUP(Table115[[#This Row],[startni broj]],Sheet1!A:S,2,FALSE)</f>
        <v>Hujdurović Alma</v>
      </c>
      <c r="D38" s="37" t="str">
        <f>VLOOKUP(Table115[[#This Row],[startni broj]],Sheet1!A:S,15,FALSE)</f>
        <v>AS Albona</v>
      </c>
      <c r="E38" s="37" t="str">
        <f>VLOOKUP(Table115[[#This Row],[startni broj]],Sheet1!A:S,19,FALSE)</f>
        <v>GŽ19</v>
      </c>
      <c r="F38" s="37" t="str">
        <f>VLOOKUP(Table115[[#This Row],[startni broj]],Sheet1!A:S,13,FALSE)</f>
        <v>Ž</v>
      </c>
      <c r="G38" s="53">
        <v>3.1030092592592592E-2</v>
      </c>
    </row>
    <row r="39" spans="1:7" ht="15" x14ac:dyDescent="0.25">
      <c r="A39" s="16">
        <v>24</v>
      </c>
      <c r="B39" s="13">
        <v>30</v>
      </c>
      <c r="C39" s="36" t="str">
        <f>VLOOKUP(Table115[[#This Row],[startni broj]],Sheet1!A:S,2,FALSE)</f>
        <v>Fućak Giani</v>
      </c>
      <c r="D39" s="37" t="str">
        <f>VLOOKUP(Table115[[#This Row],[startni broj]],Sheet1!A:S,15,FALSE)</f>
        <v>individual</v>
      </c>
      <c r="E39" s="37" t="str">
        <f>VLOOKUP(Table115[[#This Row],[startni broj]],Sheet1!A:S,19,FALSE)</f>
        <v>GM59</v>
      </c>
      <c r="F39" s="37" t="str">
        <f>VLOOKUP(Table115[[#This Row],[startni broj]],Sheet1!A:S,13,FALSE)</f>
        <v>M</v>
      </c>
      <c r="G39" s="53">
        <v>3.1192129629629629E-2</v>
      </c>
    </row>
    <row r="40" spans="1:7" ht="15" x14ac:dyDescent="0.25">
      <c r="A40" s="16">
        <v>58</v>
      </c>
      <c r="B40" s="13">
        <v>31</v>
      </c>
      <c r="C40" s="36" t="str">
        <f>VLOOKUP(Table115[[#This Row],[startni broj]],Sheet1!A:S,2,FALSE)</f>
        <v>Rnjak Ivan</v>
      </c>
      <c r="D40" s="37" t="str">
        <f>VLOOKUP(Table115[[#This Row],[startni broj]],Sheet1!A:S,15,FALSE)</f>
        <v>RSD Uljanik</v>
      </c>
      <c r="E40" s="37" t="str">
        <f>VLOOKUP(Table115[[#This Row],[startni broj]],Sheet1!A:S,19,FALSE)</f>
        <v>GM29</v>
      </c>
      <c r="F40" s="37" t="str">
        <f>VLOOKUP(Table115[[#This Row],[startni broj]],Sheet1!A:S,13,FALSE)</f>
        <v>M</v>
      </c>
      <c r="G40" s="53">
        <v>3.123842592592593E-2</v>
      </c>
    </row>
    <row r="41" spans="1:7" ht="15" x14ac:dyDescent="0.25">
      <c r="A41" s="16">
        <v>108</v>
      </c>
      <c r="B41" s="13">
        <v>32</v>
      </c>
      <c r="C41" s="36" t="str">
        <f>VLOOKUP(Table115[[#This Row],[startni broj]],Sheet1!A:S,2,FALSE)</f>
        <v>Maršić Vedrana</v>
      </c>
      <c r="D41" s="37" t="str">
        <f>VLOOKUP(Table115[[#This Row],[startni broj]],Sheet1!A:S,15,FALSE)</f>
        <v>RSD Uljanik</v>
      </c>
      <c r="E41" s="37" t="str">
        <f>VLOOKUP(Table115[[#This Row],[startni broj]],Sheet1!A:S,19,FALSE)</f>
        <v>GŽ39</v>
      </c>
      <c r="F41" s="37" t="str">
        <f>VLOOKUP(Table115[[#This Row],[startni broj]],Sheet1!A:S,13,FALSE)</f>
        <v>Ž</v>
      </c>
      <c r="G41" s="53">
        <v>3.1331018518518515E-2</v>
      </c>
    </row>
    <row r="42" spans="1:7" ht="15" x14ac:dyDescent="0.25">
      <c r="A42" s="16">
        <v>71</v>
      </c>
      <c r="B42" s="13">
        <v>33</v>
      </c>
      <c r="C42" s="36" t="str">
        <f>VLOOKUP(Table115[[#This Row],[startni broj]],Sheet1!A:S,2,FALSE)</f>
        <v>Rnjak Ozren</v>
      </c>
      <c r="D42" s="37" t="str">
        <f>VLOOKUP(Table115[[#This Row],[startni broj]],Sheet1!A:S,15,FALSE)</f>
        <v>RSD Uljanik</v>
      </c>
      <c r="E42" s="37" t="str">
        <f>VLOOKUP(Table115[[#This Row],[startni broj]],Sheet1!A:S,19,FALSE)</f>
        <v>GM59</v>
      </c>
      <c r="F42" s="37" t="str">
        <f>VLOOKUP(Table115[[#This Row],[startni broj]],Sheet1!A:S,13,FALSE)</f>
        <v>M</v>
      </c>
      <c r="G42" s="53">
        <v>3.1331018518518515E-2</v>
      </c>
    </row>
    <row r="43" spans="1:7" ht="15" x14ac:dyDescent="0.25">
      <c r="A43" s="16">
        <v>26</v>
      </c>
      <c r="B43" s="13">
        <v>34</v>
      </c>
      <c r="C43" s="36" t="str">
        <f>VLOOKUP(Table115[[#This Row],[startni broj]],Sheet1!A:S,2,FALSE)</f>
        <v>Lazar Andrej</v>
      </c>
      <c r="D43" s="37" t="str">
        <f>VLOOKUP(Table115[[#This Row],[startni broj]],Sheet1!A:S,15,FALSE)</f>
        <v>RSD Uljanik</v>
      </c>
      <c r="E43" s="37" t="str">
        <f>VLOOKUP(Table115[[#This Row],[startni broj]],Sheet1!A:S,19,FALSE)</f>
        <v>GM59</v>
      </c>
      <c r="F43" s="37" t="str">
        <f>VLOOKUP(Table115[[#This Row],[startni broj]],Sheet1!A:S,13,FALSE)</f>
        <v>M</v>
      </c>
      <c r="G43" s="53">
        <v>3.1898148148148148E-2</v>
      </c>
    </row>
    <row r="44" spans="1:7" ht="15" x14ac:dyDescent="0.25">
      <c r="A44" s="16">
        <v>95</v>
      </c>
      <c r="B44" s="13">
        <v>35</v>
      </c>
      <c r="C44" s="36" t="str">
        <f>VLOOKUP(Table115[[#This Row],[startni broj]],Sheet1!A:S,2,FALSE)</f>
        <v>Tusić Anamaria</v>
      </c>
      <c r="D44" s="37" t="str">
        <f>VLOOKUP(Table115[[#This Row],[startni broj]],Sheet1!A:S,15,FALSE)</f>
        <v>OK LOKVE</v>
      </c>
      <c r="E44" s="37" t="str">
        <f>VLOOKUP(Table115[[#This Row],[startni broj]],Sheet1!A:S,19,FALSE)</f>
        <v>GŽ29</v>
      </c>
      <c r="F44" s="37" t="str">
        <f>VLOOKUP(Table115[[#This Row],[startni broj]],Sheet1!A:S,13,FALSE)</f>
        <v>Ž</v>
      </c>
      <c r="G44" s="53">
        <v>3.229166666666667E-2</v>
      </c>
    </row>
    <row r="45" spans="1:7" ht="15" x14ac:dyDescent="0.25">
      <c r="A45" s="16">
        <v>76</v>
      </c>
      <c r="B45" s="13">
        <v>36</v>
      </c>
      <c r="C45" s="36" t="str">
        <f>VLOOKUP(Table115[[#This Row],[startni broj]],Sheet1!A:S,2,FALSE)</f>
        <v>Puškarić Ivan</v>
      </c>
      <c r="D45" s="37" t="str">
        <f>VLOOKUP(Table115[[#This Row],[startni broj]],Sheet1!A:S,15,FALSE)</f>
        <v>individual</v>
      </c>
      <c r="E45" s="37" t="str">
        <f>VLOOKUP(Table115[[#This Row],[startni broj]],Sheet1!A:S,19,FALSE)</f>
        <v>GM19</v>
      </c>
      <c r="F45" s="37" t="str">
        <f>VLOOKUP(Table115[[#This Row],[startni broj]],Sheet1!A:S,13,FALSE)</f>
        <v>M</v>
      </c>
      <c r="G45" s="53">
        <v>3.3275462962962958E-2</v>
      </c>
    </row>
    <row r="46" spans="1:7" ht="15" x14ac:dyDescent="0.25">
      <c r="A46" s="16">
        <v>114</v>
      </c>
      <c r="B46" s="13">
        <v>37</v>
      </c>
      <c r="C46" s="36" t="str">
        <f>VLOOKUP(Table115[[#This Row],[startni broj]],Sheet1!A:S,2,FALSE)</f>
        <v>Jeličić Rada</v>
      </c>
      <c r="D46" s="37" t="str">
        <f>VLOOKUP(Table115[[#This Row],[startni broj]],Sheet1!A:S,15,FALSE)</f>
        <v>RSD Uljanik</v>
      </c>
      <c r="E46" s="37" t="str">
        <f>VLOOKUP(Table115[[#This Row],[startni broj]],Sheet1!A:S,19,FALSE)</f>
        <v>GŽ49</v>
      </c>
      <c r="F46" s="37" t="str">
        <f>VLOOKUP(Table115[[#This Row],[startni broj]],Sheet1!A:S,13,FALSE)</f>
        <v>Ž</v>
      </c>
      <c r="G46" s="53">
        <v>3.3622685185185179E-2</v>
      </c>
    </row>
    <row r="47" spans="1:7" ht="15" x14ac:dyDescent="0.25">
      <c r="A47" s="16">
        <v>18</v>
      </c>
      <c r="B47" s="13">
        <v>38</v>
      </c>
      <c r="C47" s="36" t="str">
        <f>VLOOKUP(Table115[[#This Row],[startni broj]],Sheet1!A:S,2,FALSE)</f>
        <v>Dorić Samir</v>
      </c>
      <c r="D47" s="37" t="str">
        <f>VLOOKUP(Table115[[#This Row],[startni broj]],Sheet1!A:S,15,FALSE)</f>
        <v>AS Albona</v>
      </c>
      <c r="E47" s="37" t="str">
        <f>VLOOKUP(Table115[[#This Row],[startni broj]],Sheet1!A:S,19,FALSE)</f>
        <v>GM29</v>
      </c>
      <c r="F47" s="37" t="str">
        <f>VLOOKUP(Table115[[#This Row],[startni broj]],Sheet1!A:S,13,FALSE)</f>
        <v>M</v>
      </c>
      <c r="G47" s="53">
        <v>3.3738425925925929E-2</v>
      </c>
    </row>
    <row r="48" spans="1:7" ht="15" x14ac:dyDescent="0.25">
      <c r="A48" s="16">
        <v>34</v>
      </c>
      <c r="B48" s="13">
        <v>39</v>
      </c>
      <c r="C48" s="36" t="str">
        <f>VLOOKUP(Table115[[#This Row],[startni broj]],Sheet1!A:S,2,FALSE)</f>
        <v>Šarčević Rajko</v>
      </c>
      <c r="D48" s="37" t="str">
        <f>VLOOKUP(Table115[[#This Row],[startni broj]],Sheet1!A:S,15,FALSE)</f>
        <v>AK Kvarner</v>
      </c>
      <c r="E48" s="37" t="str">
        <f>VLOOKUP(Table115[[#This Row],[startni broj]],Sheet1!A:S,19,FALSE)</f>
        <v>GM+60</v>
      </c>
      <c r="F48" s="37" t="str">
        <f>VLOOKUP(Table115[[#This Row],[startni broj]],Sheet1!A:S,13,FALSE)</f>
        <v>M</v>
      </c>
      <c r="G48" s="53">
        <v>3.3796296296296297E-2</v>
      </c>
    </row>
    <row r="49" spans="1:7" ht="15" customHeight="1" x14ac:dyDescent="0.25">
      <c r="A49" s="16">
        <v>83</v>
      </c>
      <c r="B49" s="13">
        <v>40</v>
      </c>
      <c r="C49" s="36" t="str">
        <f>VLOOKUP(Table115[[#This Row],[startni broj]],Sheet1!A:S,2,FALSE)</f>
        <v>Diklić Marina</v>
      </c>
      <c r="D49" s="37" t="str">
        <f>VLOOKUP(Table115[[#This Row],[startni broj]],Sheet1!A:S,15,FALSE)</f>
        <v>A.K.Kastav maraton</v>
      </c>
      <c r="E49" s="37" t="str">
        <f>VLOOKUP(Table115[[#This Row],[startni broj]],Sheet1!A:S,19,FALSE)</f>
        <v>GŽ49</v>
      </c>
      <c r="F49" s="37" t="str">
        <f>VLOOKUP(Table115[[#This Row],[startni broj]],Sheet1!A:S,13,FALSE)</f>
        <v>Ž</v>
      </c>
      <c r="G49" s="53">
        <v>3.4652777777777775E-2</v>
      </c>
    </row>
    <row r="50" spans="1:7" ht="15" x14ac:dyDescent="0.25">
      <c r="A50" s="16">
        <v>65</v>
      </c>
      <c r="B50" s="13">
        <v>41</v>
      </c>
      <c r="C50" s="36" t="str">
        <f>VLOOKUP(Table115[[#This Row],[startni broj]],Sheet1!A:S,2,FALSE)</f>
        <v>Nadenić Josip</v>
      </c>
      <c r="D50" s="37" t="str">
        <f>VLOOKUP(Table115[[#This Row],[startni broj]],Sheet1!A:S,15,FALSE)</f>
        <v>RSD Uljanik</v>
      </c>
      <c r="E50" s="37" t="str">
        <f>VLOOKUP(Table115[[#This Row],[startni broj]],Sheet1!A:S,19,FALSE)</f>
        <v>GM+60</v>
      </c>
      <c r="F50" s="37" t="str">
        <f>VLOOKUP(Table115[[#This Row],[startni broj]],Sheet1!A:S,13,FALSE)</f>
        <v>M</v>
      </c>
      <c r="G50" s="53">
        <v>3.4849537037037033E-2</v>
      </c>
    </row>
    <row r="51" spans="1:7" ht="15" x14ac:dyDescent="0.25">
      <c r="A51" s="16">
        <v>98</v>
      </c>
      <c r="B51" s="13">
        <v>42</v>
      </c>
      <c r="C51" s="36" t="str">
        <f>VLOOKUP(Table115[[#This Row],[startni broj]],Sheet1!A:S,2,FALSE)</f>
        <v>Vanjak Vodopija Vanessa</v>
      </c>
      <c r="D51" s="37" t="str">
        <f>VLOOKUP(Table115[[#This Row],[startni broj]],Sheet1!A:S,15,FALSE)</f>
        <v>RSD Uljanik</v>
      </c>
      <c r="E51" s="37" t="str">
        <f>VLOOKUP(Table115[[#This Row],[startni broj]],Sheet1!A:S,19,FALSE)</f>
        <v>GŽ39</v>
      </c>
      <c r="F51" s="37" t="str">
        <f>VLOOKUP(Table115[[#This Row],[startni broj]],Sheet1!A:S,13,FALSE)</f>
        <v>Ž</v>
      </c>
      <c r="G51" s="53">
        <v>3.5405092592592592E-2</v>
      </c>
    </row>
    <row r="52" spans="1:7" ht="15" x14ac:dyDescent="0.25">
      <c r="A52" s="16">
        <v>67</v>
      </c>
      <c r="B52" s="13">
        <v>43</v>
      </c>
      <c r="C52" s="36" t="str">
        <f>VLOOKUP(Table115[[#This Row],[startni broj]],Sheet1!A:S,2,FALSE)</f>
        <v>Brnčić Luka</v>
      </c>
      <c r="D52" s="37" t="str">
        <f>VLOOKUP(Table115[[#This Row],[startni broj]],Sheet1!A:S,15,FALSE)</f>
        <v>OK LOKVE</v>
      </c>
      <c r="E52" s="37" t="str">
        <f>VLOOKUP(Table115[[#This Row],[startni broj]],Sheet1!A:S,19,FALSE)</f>
        <v>GM29</v>
      </c>
      <c r="F52" s="37" t="str">
        <f>VLOOKUP(Table115[[#This Row],[startni broj]],Sheet1!A:S,13,FALSE)</f>
        <v>M</v>
      </c>
      <c r="G52" s="53">
        <v>3.5555555555555556E-2</v>
      </c>
    </row>
    <row r="53" spans="1:7" ht="15" customHeight="1" x14ac:dyDescent="0.25">
      <c r="A53" s="16">
        <v>86</v>
      </c>
      <c r="B53" s="13">
        <v>44</v>
      </c>
      <c r="C53" s="36" t="str">
        <f>VLOOKUP(Table115[[#This Row],[startni broj]],Sheet1!A:S,2,FALSE)</f>
        <v>Žužić Suzana</v>
      </c>
      <c r="D53" s="37" t="str">
        <f>VLOOKUP(Table115[[#This Row],[startni broj]],Sheet1!A:S,15,FALSE)</f>
        <v>individual</v>
      </c>
      <c r="E53" s="37" t="str">
        <f>VLOOKUP(Table115[[#This Row],[startni broj]],Sheet1!A:S,19,FALSE)</f>
        <v>GŽ49</v>
      </c>
      <c r="F53" s="37" t="str">
        <f>VLOOKUP(Table115[[#This Row],[startni broj]],Sheet1!A:S,13,FALSE)</f>
        <v>Ž</v>
      </c>
      <c r="G53" s="53">
        <v>3.6006944444444446E-2</v>
      </c>
    </row>
    <row r="54" spans="1:7" ht="15" x14ac:dyDescent="0.25">
      <c r="A54" s="16">
        <v>60</v>
      </c>
      <c r="B54" s="13">
        <v>45</v>
      </c>
      <c r="C54" s="36" t="str">
        <f>VLOOKUP(Table115[[#This Row],[startni broj]],Sheet1!A:S,2,FALSE)</f>
        <v>Tomić Mato</v>
      </c>
      <c r="D54" s="37" t="str">
        <f>VLOOKUP(Table115[[#This Row],[startni broj]],Sheet1!A:S,15,FALSE)</f>
        <v>RSD Uljanik</v>
      </c>
      <c r="E54" s="37" t="str">
        <f>VLOOKUP(Table115[[#This Row],[startni broj]],Sheet1!A:S,19,FALSE)</f>
        <v>GM+60</v>
      </c>
      <c r="F54" s="37" t="str">
        <f>VLOOKUP(Table115[[#This Row],[startni broj]],Sheet1!A:S,13,FALSE)</f>
        <v>M</v>
      </c>
      <c r="G54" s="53">
        <v>3.6724537037037035E-2</v>
      </c>
    </row>
    <row r="55" spans="1:7" ht="15" x14ac:dyDescent="0.25">
      <c r="A55" s="16">
        <v>117</v>
      </c>
      <c r="B55" s="13">
        <v>46</v>
      </c>
      <c r="C55" s="36" t="str">
        <f>VLOOKUP(Table115[[#This Row],[startni broj]],Sheet1!A:S,2,FALSE)</f>
        <v>Jeličić Radolović Mika</v>
      </c>
      <c r="D55" s="37" t="str">
        <f>VLOOKUP(Table115[[#This Row],[startni broj]],Sheet1!A:S,15,FALSE)</f>
        <v>RSD Uljanik</v>
      </c>
      <c r="E55" s="37" t="str">
        <f>VLOOKUP(Table115[[#This Row],[startni broj]],Sheet1!A:S,19,FALSE)</f>
        <v>GŽ49</v>
      </c>
      <c r="F55" s="37" t="str">
        <f>VLOOKUP(Table115[[#This Row],[startni broj]],Sheet1!A:S,13,FALSE)</f>
        <v>Ž</v>
      </c>
      <c r="G55" s="53">
        <v>3.7256944444444447E-2</v>
      </c>
    </row>
    <row r="56" spans="1:7" ht="15" x14ac:dyDescent="0.25">
      <c r="A56" s="16">
        <v>56</v>
      </c>
      <c r="B56" s="13">
        <v>47</v>
      </c>
      <c r="C56" s="36" t="str">
        <f>VLOOKUP(Table115[[#This Row],[startni broj]],Sheet1!A:S,2,FALSE)</f>
        <v>Kalčić Mario</v>
      </c>
      <c r="D56" s="37" t="str">
        <f>VLOOKUP(Table115[[#This Row],[startni broj]],Sheet1!A:S,15,FALSE)</f>
        <v>individual</v>
      </c>
      <c r="E56" s="37" t="str">
        <f>VLOOKUP(Table115[[#This Row],[startni broj]],Sheet1!A:S,19,FALSE)</f>
        <v>GM+60</v>
      </c>
      <c r="F56" s="37" t="str">
        <f>VLOOKUP(Table115[[#This Row],[startni broj]],Sheet1!A:S,13,FALSE)</f>
        <v>M</v>
      </c>
      <c r="G56" s="53">
        <v>3.7673611111111109E-2</v>
      </c>
    </row>
    <row r="57" spans="1:7" ht="15" x14ac:dyDescent="0.25">
      <c r="A57" s="16">
        <v>85</v>
      </c>
      <c r="B57" s="13">
        <v>48</v>
      </c>
      <c r="C57" s="36" t="str">
        <f>VLOOKUP(Table115[[#This Row],[startni broj]],Sheet1!A:S,2,FALSE)</f>
        <v>Legović Melinda</v>
      </c>
      <c r="D57" s="37" t="str">
        <f>VLOOKUP(Table115[[#This Row],[startni broj]],Sheet1!A:S,15,FALSE)</f>
        <v>individual</v>
      </c>
      <c r="E57" s="37" t="str">
        <f>VLOOKUP(Table115[[#This Row],[startni broj]],Sheet1!A:S,19,FALSE)</f>
        <v>GŽ49</v>
      </c>
      <c r="F57" s="37" t="str">
        <f>VLOOKUP(Table115[[#This Row],[startni broj]],Sheet1!A:S,13,FALSE)</f>
        <v>Ž</v>
      </c>
      <c r="G57" s="53">
        <v>3.861111111111111E-2</v>
      </c>
    </row>
    <row r="58" spans="1:7" ht="15" x14ac:dyDescent="0.25">
      <c r="A58" s="16">
        <v>8</v>
      </c>
      <c r="B58" s="13">
        <v>49</v>
      </c>
      <c r="C58" s="36" t="str">
        <f>VLOOKUP(Table115[[#This Row],[startni broj]],Sheet1!A:S,2,FALSE)</f>
        <v>Grižančić Romano</v>
      </c>
      <c r="D58" s="37" t="str">
        <f>VLOOKUP(Table115[[#This Row],[startni broj]],Sheet1!A:S,15,FALSE)</f>
        <v>individual</v>
      </c>
      <c r="E58" s="37" t="str">
        <f>VLOOKUP(Table115[[#This Row],[startni broj]],Sheet1!A:S,19,FALSE)</f>
        <v>GM39</v>
      </c>
      <c r="F58" s="37" t="str">
        <f>VLOOKUP(Table115[[#This Row],[startni broj]],Sheet1!A:S,13,FALSE)</f>
        <v>M</v>
      </c>
      <c r="G58" s="53">
        <v>3.936342592592592E-2</v>
      </c>
    </row>
    <row r="59" spans="1:7" ht="15" x14ac:dyDescent="0.25">
      <c r="A59" s="16">
        <v>75</v>
      </c>
      <c r="B59" s="13">
        <v>50</v>
      </c>
      <c r="C59" s="34" t="str">
        <f>VLOOKUP(Table115[[#This Row],[startni broj]],Sheet1!A:S,2,FALSE)</f>
        <v>Večerina Ivan</v>
      </c>
      <c r="D59" s="35" t="str">
        <f>VLOOKUP(Table115[[#This Row],[startni broj]],Sheet1!A:S,15,FALSE)</f>
        <v>individual</v>
      </c>
      <c r="E59" s="35" t="str">
        <f>VLOOKUP(Table115[[#This Row],[startni broj]],Sheet1!A:S,19,FALSE)</f>
        <v>GM+60</v>
      </c>
      <c r="F59" s="35" t="str">
        <f>VLOOKUP(Table115[[#This Row],[startni broj]],Sheet1!A:S,13,FALSE)</f>
        <v>M</v>
      </c>
      <c r="G59" s="53">
        <v>3.9548611111111111E-2</v>
      </c>
    </row>
    <row r="60" spans="1:7" ht="15" x14ac:dyDescent="0.25">
      <c r="A60" s="16">
        <v>113</v>
      </c>
      <c r="B60" s="13">
        <v>51</v>
      </c>
      <c r="C60" s="36" t="str">
        <f>VLOOKUP(Table115[[#This Row],[startni broj]],Sheet1!A:S,2,FALSE)</f>
        <v>Tomanjek Ibadete</v>
      </c>
      <c r="D60" s="37" t="str">
        <f>VLOOKUP(Table115[[#This Row],[startni broj]],Sheet1!A:S,15,FALSE)</f>
        <v>AS Albona</v>
      </c>
      <c r="E60" s="37" t="str">
        <f>VLOOKUP(Table115[[#This Row],[startni broj]],Sheet1!A:S,19,FALSE)</f>
        <v>GŽ29</v>
      </c>
      <c r="F60" s="37" t="str">
        <f>VLOOKUP(Table115[[#This Row],[startni broj]],Sheet1!A:S,13,FALSE)</f>
        <v>Ž</v>
      </c>
      <c r="G60" s="53">
        <v>4.0787037037037038E-2</v>
      </c>
    </row>
    <row r="61" spans="1:7" ht="12.75" customHeight="1" x14ac:dyDescent="0.25">
      <c r="A61" s="16">
        <v>116</v>
      </c>
      <c r="B61" s="13">
        <v>52</v>
      </c>
      <c r="C61" s="38" t="str">
        <f>VLOOKUP(Table115[[#This Row],[startni broj]],Sheet1!A:S,2,FALSE)</f>
        <v>Sutil Elizabeta</v>
      </c>
      <c r="D61" s="39" t="str">
        <f>VLOOKUP(Table115[[#This Row],[startni broj]],Sheet1!A:S,15,FALSE)</f>
        <v>individual</v>
      </c>
      <c r="E61" s="39" t="str">
        <f>VLOOKUP(Table115[[#This Row],[startni broj]],Sheet1!A:S,19,FALSE)</f>
        <v>GŽ+50</v>
      </c>
      <c r="F61" s="39" t="str">
        <f>VLOOKUP(Table115[[#This Row],[startni broj]],Sheet1!A:S,13,FALSE)</f>
        <v>Ž</v>
      </c>
      <c r="G61" s="53">
        <v>4.1203703703703708E-2</v>
      </c>
    </row>
    <row r="62" spans="1:7" ht="12.75" customHeight="1" x14ac:dyDescent="0.25">
      <c r="A62" s="16">
        <v>74</v>
      </c>
      <c r="B62" s="13">
        <v>53</v>
      </c>
      <c r="C62" s="38" t="str">
        <f>VLOOKUP(Table115[[#This Row],[startni broj]],Sheet1!A:S,2,FALSE)</f>
        <v>Simsig Valdi</v>
      </c>
      <c r="D62" s="39" t="str">
        <f>VLOOKUP(Table115[[#This Row],[startni broj]],Sheet1!A:S,15,FALSE)</f>
        <v>individual</v>
      </c>
      <c r="E62" s="39" t="str">
        <f>VLOOKUP(Table115[[#This Row],[startni broj]],Sheet1!A:S,19,FALSE)</f>
        <v>GM+60</v>
      </c>
      <c r="F62" s="39" t="str">
        <f>VLOOKUP(Table115[[#This Row],[startni broj]],Sheet1!A:S,13,FALSE)</f>
        <v>M</v>
      </c>
      <c r="G62" s="53">
        <v>4.1215277777777774E-2</v>
      </c>
    </row>
    <row r="63" spans="1:7" ht="12.75" customHeight="1" x14ac:dyDescent="0.25">
      <c r="A63" s="16">
        <v>68</v>
      </c>
      <c r="B63" s="13">
        <v>54</v>
      </c>
      <c r="C63" s="38" t="str">
        <f>VLOOKUP(Table115[[#This Row],[startni broj]],Sheet1!A:S,2,FALSE)</f>
        <v>Lujić Dušan</v>
      </c>
      <c r="D63" s="39" t="str">
        <f>VLOOKUP(Table115[[#This Row],[startni broj]],Sheet1!A:S,15,FALSE)</f>
        <v>RSD Uljanik</v>
      </c>
      <c r="E63" s="39" t="str">
        <f>VLOOKUP(Table115[[#This Row],[startni broj]],Sheet1!A:S,19,FALSE)</f>
        <v>GM59</v>
      </c>
      <c r="F63" s="39" t="str">
        <f>VLOOKUP(Table115[[#This Row],[startni broj]],Sheet1!A:S,13,FALSE)</f>
        <v>M</v>
      </c>
      <c r="G63" s="62" t="s">
        <v>507</v>
      </c>
    </row>
  </sheetData>
  <mergeCells count="4">
    <mergeCell ref="A6:C6"/>
    <mergeCell ref="E6:G6"/>
    <mergeCell ref="E7:G7"/>
    <mergeCell ref="A7:B7"/>
  </mergeCells>
  <printOptions horizontalCentered="1"/>
  <pageMargins left="0.70866141732283472" right="0.9055118110236221" top="1.1417322834645669" bottom="0.94488188976377963" header="0.31496062992125984" footer="0.31496062992125984"/>
  <pageSetup paperSize="9" scale="72" orientation="portrait" verticalDpi="300" r:id="rId1"/>
  <headerFooter>
    <oddHeader>&amp;C&amp;G</oddHeader>
    <oddFooter>&amp;C&amp;G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KATEGORIJE!$E$1:$E$4</xm:f>
          </x14:formula1>
          <xm:sqref>D7</xm:sqref>
        </x14:dataValidation>
        <x14:dataValidation type="list" allowBlank="1" showInputMessage="1" showErrorMessage="1">
          <x14:formula1>
            <xm:f>KATEGORIJE!$D$1:$D$9</xm:f>
          </x14:formula1>
          <xm:sqref>E7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L63"/>
  <sheetViews>
    <sheetView topLeftCell="A46" zoomScaleNormal="100" workbookViewId="0">
      <selection activeCell="K22" sqref="K22"/>
    </sheetView>
  </sheetViews>
  <sheetFormatPr defaultRowHeight="12.75" x14ac:dyDescent="0.2"/>
  <cols>
    <col min="1" max="1" width="12.85546875" customWidth="1"/>
    <col min="2" max="2" width="9.28515625" customWidth="1"/>
    <col min="3" max="3" width="35.42578125" customWidth="1"/>
    <col min="4" max="4" width="28.7109375" customWidth="1"/>
    <col min="5" max="5" width="12" customWidth="1"/>
    <col min="6" max="6" width="9.28515625" bestFit="1" customWidth="1"/>
    <col min="7" max="7" width="10" customWidth="1"/>
    <col min="8" max="10" width="9.140625" customWidth="1"/>
    <col min="11" max="11" width="35.85546875" customWidth="1"/>
    <col min="12" max="12" width="9.140625" customWidth="1"/>
  </cols>
  <sheetData>
    <row r="5" spans="1:12" ht="6" customHeight="1" x14ac:dyDescent="0.4">
      <c r="A5" s="8"/>
      <c r="B5" s="9" t="s">
        <v>253</v>
      </c>
      <c r="C5" s="8"/>
      <c r="D5" s="10"/>
      <c r="E5" s="10"/>
      <c r="F5" s="10"/>
      <c r="G5" s="11"/>
      <c r="H5" s="7"/>
      <c r="I5" s="7"/>
      <c r="J5" s="7"/>
      <c r="K5" s="7"/>
      <c r="L5" s="7"/>
    </row>
    <row r="6" spans="1:12" ht="24" customHeight="1" thickBot="1" x14ac:dyDescent="0.45">
      <c r="A6" s="47" t="s">
        <v>509</v>
      </c>
      <c r="B6" s="47"/>
      <c r="C6" s="47"/>
      <c r="D6" s="42"/>
      <c r="E6" s="48"/>
      <c r="F6" s="48"/>
      <c r="G6" s="48"/>
      <c r="H6" s="7"/>
      <c r="I6" s="7"/>
      <c r="J6" s="7"/>
      <c r="K6" s="7"/>
      <c r="L6" s="7"/>
    </row>
    <row r="7" spans="1:12" ht="25.5" customHeight="1" thickTop="1" x14ac:dyDescent="0.3">
      <c r="A7" s="50"/>
      <c r="B7" s="50"/>
      <c r="C7" s="40"/>
      <c r="D7" s="14"/>
      <c r="E7" s="49"/>
      <c r="F7" s="49"/>
      <c r="G7" s="49"/>
      <c r="H7" s="7"/>
      <c r="I7" s="7"/>
      <c r="J7" s="7"/>
      <c r="K7" s="7"/>
      <c r="L7" s="7"/>
    </row>
    <row r="8" spans="1:12" ht="27.75" customHeight="1" x14ac:dyDescent="0.2"/>
    <row r="9" spans="1:12" s="13" customFormat="1" ht="15.75" thickBot="1" x14ac:dyDescent="0.3">
      <c r="A9" s="78" t="s">
        <v>257</v>
      </c>
      <c r="B9" s="78" t="s">
        <v>255</v>
      </c>
      <c r="C9" s="79" t="s">
        <v>258</v>
      </c>
      <c r="D9" s="78" t="s">
        <v>6</v>
      </c>
      <c r="E9" s="78" t="s">
        <v>254</v>
      </c>
      <c r="F9" s="78" t="s">
        <v>259</v>
      </c>
      <c r="G9" s="78" t="s">
        <v>256</v>
      </c>
      <c r="L9" s="15" t="s">
        <v>8</v>
      </c>
    </row>
    <row r="10" spans="1:12" ht="15" x14ac:dyDescent="0.25">
      <c r="A10" s="85">
        <v>22</v>
      </c>
      <c r="B10" s="86">
        <v>1</v>
      </c>
      <c r="C10" s="87" t="str">
        <f>VLOOKUP(Table1156[[#This Row],[startni broj]],Sheet1!A:S,2,FALSE)</f>
        <v>Grozdanić Miljenko</v>
      </c>
      <c r="D10" s="88" t="str">
        <f>VLOOKUP(Table1156[[#This Row],[startni broj]],Sheet1!A:S,15,FALSE)</f>
        <v>AS Albona</v>
      </c>
      <c r="E10" s="88" t="str">
        <f>VLOOKUP(Table1156[[#This Row],[startni broj]],Sheet1!A:S,19,FALSE)</f>
        <v>GM+60</v>
      </c>
      <c r="F10" s="88" t="str">
        <f>VLOOKUP(Table1156[[#This Row],[startni broj]],Sheet1!A:S,13,FALSE)</f>
        <v>M</v>
      </c>
      <c r="G10" s="89">
        <v>2.7141203703703706E-2</v>
      </c>
      <c r="H10" s="7"/>
      <c r="I10" s="7"/>
      <c r="J10" s="7"/>
      <c r="K10" s="13"/>
      <c r="L10" s="15" t="s">
        <v>46</v>
      </c>
    </row>
    <row r="11" spans="1:12" ht="15" x14ac:dyDescent="0.25">
      <c r="A11" s="90">
        <v>34</v>
      </c>
      <c r="B11" s="91">
        <v>2</v>
      </c>
      <c r="C11" s="92" t="str">
        <f>VLOOKUP(Table1156[[#This Row],[startni broj]],Sheet1!A:S,2,FALSE)</f>
        <v>Šarčević Rajko</v>
      </c>
      <c r="D11" s="93" t="str">
        <f>VLOOKUP(Table1156[[#This Row],[startni broj]],Sheet1!A:S,15,FALSE)</f>
        <v>AK Kvarner</v>
      </c>
      <c r="E11" s="93" t="str">
        <f>VLOOKUP(Table1156[[#This Row],[startni broj]],Sheet1!A:S,19,FALSE)</f>
        <v>GM+60</v>
      </c>
      <c r="F11" s="93" t="str">
        <f>VLOOKUP(Table1156[[#This Row],[startni broj]],Sheet1!A:S,13,FALSE)</f>
        <v>M</v>
      </c>
      <c r="G11" s="94">
        <v>3.3796296296296297E-2</v>
      </c>
      <c r="H11" s="7"/>
      <c r="I11" s="7"/>
      <c r="J11" s="7"/>
      <c r="K11" s="13"/>
      <c r="L11" s="7"/>
    </row>
    <row r="12" spans="1:12" ht="15" x14ac:dyDescent="0.25">
      <c r="A12" s="90">
        <v>65</v>
      </c>
      <c r="B12" s="91">
        <v>3</v>
      </c>
      <c r="C12" s="92" t="str">
        <f>VLOOKUP(Table1156[[#This Row],[startni broj]],Sheet1!A:S,2,FALSE)</f>
        <v>Nadenić Josip</v>
      </c>
      <c r="D12" s="93" t="str">
        <f>VLOOKUP(Table1156[[#This Row],[startni broj]],Sheet1!A:S,15,FALSE)</f>
        <v>RSD Uljanik</v>
      </c>
      <c r="E12" s="93" t="str">
        <f>VLOOKUP(Table1156[[#This Row],[startni broj]],Sheet1!A:S,19,FALSE)</f>
        <v>GM+60</v>
      </c>
      <c r="F12" s="93" t="str">
        <f>VLOOKUP(Table1156[[#This Row],[startni broj]],Sheet1!A:S,13,FALSE)</f>
        <v>M</v>
      </c>
      <c r="G12" s="94">
        <v>3.4849537037037033E-2</v>
      </c>
      <c r="H12" s="7"/>
      <c r="I12" s="7"/>
      <c r="J12" s="7"/>
      <c r="K12" s="13"/>
      <c r="L12" s="7"/>
    </row>
    <row r="13" spans="1:12" ht="15" x14ac:dyDescent="0.25">
      <c r="A13" s="90">
        <v>60</v>
      </c>
      <c r="B13" s="91">
        <v>4</v>
      </c>
      <c r="C13" s="92" t="str">
        <f>VLOOKUP(Table1156[[#This Row],[startni broj]],Sheet1!A:S,2,FALSE)</f>
        <v>Tomić Mato</v>
      </c>
      <c r="D13" s="93" t="str">
        <f>VLOOKUP(Table1156[[#This Row],[startni broj]],Sheet1!A:S,15,FALSE)</f>
        <v>RSD Uljanik</v>
      </c>
      <c r="E13" s="93" t="str">
        <f>VLOOKUP(Table1156[[#This Row],[startni broj]],Sheet1!A:S,19,FALSE)</f>
        <v>GM+60</v>
      </c>
      <c r="F13" s="93" t="str">
        <f>VLOOKUP(Table1156[[#This Row],[startni broj]],Sheet1!A:S,13,FALSE)</f>
        <v>M</v>
      </c>
      <c r="G13" s="94">
        <v>3.6724537037037035E-2</v>
      </c>
      <c r="H13" s="7"/>
      <c r="I13" s="7"/>
      <c r="J13" s="7"/>
      <c r="K13" s="7"/>
      <c r="L13" s="7"/>
    </row>
    <row r="14" spans="1:12" ht="15" x14ac:dyDescent="0.25">
      <c r="A14" s="90">
        <v>56</v>
      </c>
      <c r="B14" s="91">
        <v>5</v>
      </c>
      <c r="C14" s="92" t="str">
        <f>VLOOKUP(Table1156[[#This Row],[startni broj]],Sheet1!A:S,2,FALSE)</f>
        <v>Kalčić Mario</v>
      </c>
      <c r="D14" s="93" t="str">
        <f>VLOOKUP(Table1156[[#This Row],[startni broj]],Sheet1!A:S,15,FALSE)</f>
        <v>individual</v>
      </c>
      <c r="E14" s="93" t="str">
        <f>VLOOKUP(Table1156[[#This Row],[startni broj]],Sheet1!A:S,19,FALSE)</f>
        <v>GM+60</v>
      </c>
      <c r="F14" s="93" t="str">
        <f>VLOOKUP(Table1156[[#This Row],[startni broj]],Sheet1!A:S,13,FALSE)</f>
        <v>M</v>
      </c>
      <c r="G14" s="94">
        <v>3.7673611111111109E-2</v>
      </c>
      <c r="H14" s="7"/>
      <c r="I14" s="7"/>
      <c r="J14" s="7"/>
      <c r="K14" s="13"/>
      <c r="L14" s="7"/>
    </row>
    <row r="15" spans="1:12" ht="15" x14ac:dyDescent="0.25">
      <c r="A15" s="90">
        <v>75</v>
      </c>
      <c r="B15" s="91">
        <v>6</v>
      </c>
      <c r="C15" s="92" t="str">
        <f>VLOOKUP(Table1156[[#This Row],[startni broj]],Sheet1!A:S,2,FALSE)</f>
        <v>Večerina Ivan</v>
      </c>
      <c r="D15" s="93" t="str">
        <f>VLOOKUP(Table1156[[#This Row],[startni broj]],Sheet1!A:S,15,FALSE)</f>
        <v>individual</v>
      </c>
      <c r="E15" s="93" t="str">
        <f>VLOOKUP(Table1156[[#This Row],[startni broj]],Sheet1!A:S,19,FALSE)</f>
        <v>GM+60</v>
      </c>
      <c r="F15" s="93" t="str">
        <f>VLOOKUP(Table1156[[#This Row],[startni broj]],Sheet1!A:S,13,FALSE)</f>
        <v>M</v>
      </c>
      <c r="G15" s="94">
        <v>3.9548611111111111E-2</v>
      </c>
      <c r="H15" s="7"/>
      <c r="I15" s="7"/>
      <c r="J15" s="7"/>
      <c r="K15" s="13"/>
      <c r="L15" s="7"/>
    </row>
    <row r="16" spans="1:12" ht="15.75" thickBot="1" x14ac:dyDescent="0.3">
      <c r="A16" s="95">
        <v>74</v>
      </c>
      <c r="B16" s="96">
        <v>7</v>
      </c>
      <c r="C16" s="97" t="str">
        <f>VLOOKUP(Table1156[[#This Row],[startni broj]],Sheet1!A:S,2,FALSE)</f>
        <v>Simsig Valdi</v>
      </c>
      <c r="D16" s="98" t="str">
        <f>VLOOKUP(Table1156[[#This Row],[startni broj]],Sheet1!A:S,15,FALSE)</f>
        <v>individual</v>
      </c>
      <c r="E16" s="98" t="str">
        <f>VLOOKUP(Table1156[[#This Row],[startni broj]],Sheet1!A:S,19,FALSE)</f>
        <v>GM+60</v>
      </c>
      <c r="F16" s="98" t="str">
        <f>VLOOKUP(Table1156[[#This Row],[startni broj]],Sheet1!A:S,13,FALSE)</f>
        <v>M</v>
      </c>
      <c r="G16" s="99">
        <v>4.1215277777777774E-2</v>
      </c>
      <c r="H16" s="7"/>
      <c r="I16" s="7"/>
      <c r="J16" s="7"/>
      <c r="K16" s="13"/>
      <c r="L16" s="7"/>
    </row>
    <row r="17" spans="1:12" ht="15" x14ac:dyDescent="0.25">
      <c r="A17" s="63">
        <v>16</v>
      </c>
      <c r="B17" s="64">
        <v>1</v>
      </c>
      <c r="C17" s="65" t="str">
        <f>VLOOKUP(Table1156[[#This Row],[startni broj]],Sheet1!A:S,2,FALSE)</f>
        <v>Paliska Luka</v>
      </c>
      <c r="D17" s="66" t="str">
        <f>VLOOKUP(Table1156[[#This Row],[startni broj]],Sheet1!A:S,15,FALSE)</f>
        <v>AS Albona</v>
      </c>
      <c r="E17" s="66" t="str">
        <f>VLOOKUP(Table1156[[#This Row],[startni broj]],Sheet1!A:S,19,FALSE)</f>
        <v>GM19</v>
      </c>
      <c r="F17" s="66" t="str">
        <f>VLOOKUP(Table1156[[#This Row],[startni broj]],Sheet1!A:S,13,FALSE)</f>
        <v>M</v>
      </c>
      <c r="G17" s="67">
        <v>2.361111111111111E-2</v>
      </c>
      <c r="H17" s="7"/>
      <c r="I17" s="7"/>
      <c r="J17" s="7"/>
      <c r="K17" s="13"/>
      <c r="L17" s="7"/>
    </row>
    <row r="18" spans="1:12" ht="15.75" thickBot="1" x14ac:dyDescent="0.3">
      <c r="A18" s="80">
        <v>76</v>
      </c>
      <c r="B18" s="81">
        <v>2</v>
      </c>
      <c r="C18" s="82" t="str">
        <f>VLOOKUP(Table1156[[#This Row],[startni broj]],Sheet1!A:S,2,FALSE)</f>
        <v>Puškarić Ivan</v>
      </c>
      <c r="D18" s="83" t="str">
        <f>VLOOKUP(Table1156[[#This Row],[startni broj]],Sheet1!A:S,15,FALSE)</f>
        <v>individual</v>
      </c>
      <c r="E18" s="83" t="str">
        <f>VLOOKUP(Table1156[[#This Row],[startni broj]],Sheet1!A:S,19,FALSE)</f>
        <v>GM19</v>
      </c>
      <c r="F18" s="83" t="str">
        <f>VLOOKUP(Table1156[[#This Row],[startni broj]],Sheet1!A:S,13,FALSE)</f>
        <v>M</v>
      </c>
      <c r="G18" s="84">
        <v>3.3275462962962958E-2</v>
      </c>
      <c r="H18" s="7"/>
      <c r="I18" s="7"/>
      <c r="J18" s="7"/>
      <c r="K18" s="7"/>
      <c r="L18" s="7"/>
    </row>
    <row r="19" spans="1:12" ht="15" x14ac:dyDescent="0.25">
      <c r="A19" s="85">
        <v>126</v>
      </c>
      <c r="B19" s="86">
        <v>1</v>
      </c>
      <c r="C19" s="101" t="str">
        <f>VLOOKUP(Table1156[[#This Row],[startni broj]],Sheet1!A:S,2,FALSE)</f>
        <v>Jekić Vanja</v>
      </c>
      <c r="D19" s="101" t="str">
        <f>VLOOKUP(Table1156[[#This Row],[startni broj]],Sheet1!A:S,15,FALSE)</f>
        <v>AK Zagreb Uliks</v>
      </c>
      <c r="E19" s="86" t="str">
        <f>VLOOKUP(Table1156[[#This Row],[startni broj]],Sheet1!A:S,19,FALSE)</f>
        <v>GM29</v>
      </c>
      <c r="F19" s="86" t="str">
        <f>VLOOKUP(Table1156[[#This Row],[startni broj]],Sheet1!A:S,13,FALSE)</f>
        <v>M</v>
      </c>
      <c r="G19" s="100">
        <v>2.2094907407407407E-2</v>
      </c>
      <c r="H19" s="7"/>
      <c r="I19" s="7"/>
      <c r="J19" s="7"/>
      <c r="K19" s="13"/>
      <c r="L19" s="7"/>
    </row>
    <row r="20" spans="1:12" ht="15" x14ac:dyDescent="0.25">
      <c r="A20" s="90">
        <v>2</v>
      </c>
      <c r="B20" s="91">
        <v>2</v>
      </c>
      <c r="C20" s="92" t="str">
        <f>VLOOKUP(Table1156[[#This Row],[startni broj]],Sheet1!A:S,2,FALSE)</f>
        <v>Milohanić Sandi</v>
      </c>
      <c r="D20" s="93" t="str">
        <f>VLOOKUP(Table1156[[#This Row],[startni broj]],Sheet1!A:S,15,FALSE)</f>
        <v>T.K.Albona Extreme Labin</v>
      </c>
      <c r="E20" s="93" t="str">
        <f>VLOOKUP(Table1156[[#This Row],[startni broj]],Sheet1!A:S,19,FALSE)</f>
        <v>GM29</v>
      </c>
      <c r="F20" s="93" t="str">
        <f>VLOOKUP(Table1156[[#This Row],[startni broj]],Sheet1!A:S,13,FALSE)</f>
        <v>M</v>
      </c>
      <c r="G20" s="94">
        <v>2.3854166666666666E-2</v>
      </c>
      <c r="H20" s="7"/>
      <c r="I20" s="7"/>
      <c r="J20" s="7"/>
      <c r="K20" s="7"/>
      <c r="L20" s="7"/>
    </row>
    <row r="21" spans="1:12" ht="15" x14ac:dyDescent="0.25">
      <c r="A21" s="90">
        <v>52</v>
      </c>
      <c r="B21" s="91">
        <v>3</v>
      </c>
      <c r="C21" s="92" t="str">
        <f>VLOOKUP(Table1156[[#This Row],[startni broj]],Sheet1!A:S,2,FALSE)</f>
        <v>Kolić Dejvid</v>
      </c>
      <c r="D21" s="93" t="str">
        <f>VLOOKUP(Table1156[[#This Row],[startni broj]],Sheet1!A:S,15,FALSE)</f>
        <v>RSD Uljanik</v>
      </c>
      <c r="E21" s="93" t="str">
        <f>VLOOKUP(Table1156[[#This Row],[startni broj]],Sheet1!A:S,19,FALSE)</f>
        <v>GM29</v>
      </c>
      <c r="F21" s="93" t="str">
        <f>VLOOKUP(Table1156[[#This Row],[startni broj]],Sheet1!A:S,13,FALSE)</f>
        <v>M</v>
      </c>
      <c r="G21" s="94">
        <v>2.4837962962962964E-2</v>
      </c>
    </row>
    <row r="22" spans="1:12" ht="15" x14ac:dyDescent="0.25">
      <c r="A22" s="90">
        <v>19</v>
      </c>
      <c r="B22" s="91">
        <v>4</v>
      </c>
      <c r="C22" s="92" t="str">
        <f>VLOOKUP(Table1156[[#This Row],[startni broj]],Sheet1!A:S,2,FALSE)</f>
        <v>Hujdurović Avdo</v>
      </c>
      <c r="D22" s="93" t="str">
        <f>VLOOKUP(Table1156[[#This Row],[startni broj]],Sheet1!A:S,15,FALSE)</f>
        <v>AS Albona</v>
      </c>
      <c r="E22" s="93" t="str">
        <f>VLOOKUP(Table1156[[#This Row],[startni broj]],Sheet1!A:S,19,FALSE)</f>
        <v>GM29</v>
      </c>
      <c r="F22" s="93" t="str">
        <f>VLOOKUP(Table1156[[#This Row],[startni broj]],Sheet1!A:S,13,FALSE)</f>
        <v>M</v>
      </c>
      <c r="G22" s="94">
        <v>2.7986111111111111E-2</v>
      </c>
    </row>
    <row r="23" spans="1:12" ht="15" customHeight="1" x14ac:dyDescent="0.25">
      <c r="A23" s="90">
        <v>58</v>
      </c>
      <c r="B23" s="91">
        <v>5</v>
      </c>
      <c r="C23" s="92" t="str">
        <f>VLOOKUP(Table1156[[#This Row],[startni broj]],Sheet1!A:S,2,FALSE)</f>
        <v>Rnjak Ivan</v>
      </c>
      <c r="D23" s="93" t="str">
        <f>VLOOKUP(Table1156[[#This Row],[startni broj]],Sheet1!A:S,15,FALSE)</f>
        <v>RSD Uljanik</v>
      </c>
      <c r="E23" s="93" t="str">
        <f>VLOOKUP(Table1156[[#This Row],[startni broj]],Sheet1!A:S,19,FALSE)</f>
        <v>GM29</v>
      </c>
      <c r="F23" s="93" t="str">
        <f>VLOOKUP(Table1156[[#This Row],[startni broj]],Sheet1!A:S,13,FALSE)</f>
        <v>M</v>
      </c>
      <c r="G23" s="94">
        <v>3.123842592592593E-2</v>
      </c>
    </row>
    <row r="24" spans="1:12" ht="15" x14ac:dyDescent="0.25">
      <c r="A24" s="90">
        <v>18</v>
      </c>
      <c r="B24" s="91">
        <v>6</v>
      </c>
      <c r="C24" s="92" t="str">
        <f>VLOOKUP(Table1156[[#This Row],[startni broj]],Sheet1!A:S,2,FALSE)</f>
        <v>Dorić Samir</v>
      </c>
      <c r="D24" s="93" t="str">
        <f>VLOOKUP(Table1156[[#This Row],[startni broj]],Sheet1!A:S,15,FALSE)</f>
        <v>AS Albona</v>
      </c>
      <c r="E24" s="93" t="str">
        <f>VLOOKUP(Table1156[[#This Row],[startni broj]],Sheet1!A:S,19,FALSE)</f>
        <v>GM29</v>
      </c>
      <c r="F24" s="93" t="str">
        <f>VLOOKUP(Table1156[[#This Row],[startni broj]],Sheet1!A:S,13,FALSE)</f>
        <v>M</v>
      </c>
      <c r="G24" s="94">
        <v>3.3738425925925929E-2</v>
      </c>
    </row>
    <row r="25" spans="1:12" ht="15.75" thickBot="1" x14ac:dyDescent="0.3">
      <c r="A25" s="95">
        <v>67</v>
      </c>
      <c r="B25" s="96">
        <v>7</v>
      </c>
      <c r="C25" s="102" t="str">
        <f>VLOOKUP(Table1156[[#This Row],[startni broj]],Sheet1!A:S,2,FALSE)</f>
        <v>Brnčić Luka</v>
      </c>
      <c r="D25" s="103" t="str">
        <f>VLOOKUP(Table1156[[#This Row],[startni broj]],Sheet1!A:S,15,FALSE)</f>
        <v>OK LOKVE</v>
      </c>
      <c r="E25" s="103" t="str">
        <f>VLOOKUP(Table1156[[#This Row],[startni broj]],Sheet1!A:S,19,FALSE)</f>
        <v>GM29</v>
      </c>
      <c r="F25" s="103" t="str">
        <f>VLOOKUP(Table1156[[#This Row],[startni broj]],Sheet1!A:S,13,FALSE)</f>
        <v>M</v>
      </c>
      <c r="G25" s="99">
        <v>3.5555555555555556E-2</v>
      </c>
    </row>
    <row r="26" spans="1:12" ht="15" x14ac:dyDescent="0.25">
      <c r="A26" s="63">
        <v>12</v>
      </c>
      <c r="B26" s="64">
        <v>1</v>
      </c>
      <c r="C26" s="65" t="str">
        <f>VLOOKUP(Table1156[[#This Row],[startni broj]],Sheet1!A:S,2,FALSE)</f>
        <v>Verdnik Miha</v>
      </c>
      <c r="D26" s="66" t="str">
        <f>VLOOKUP(Table1156[[#This Row],[startni broj]],Sheet1!A:S,15,FALSE)</f>
        <v>Planet Sport</v>
      </c>
      <c r="E26" s="66" t="str">
        <f>VLOOKUP(Table1156[[#This Row],[startni broj]],Sheet1!A:S,19,FALSE)</f>
        <v>GM39</v>
      </c>
      <c r="F26" s="66" t="str">
        <f>VLOOKUP(Table1156[[#This Row],[startni broj]],Sheet1!A:S,13,FALSE)</f>
        <v>M</v>
      </c>
      <c r="G26" s="67">
        <v>2.2152777777777775E-2</v>
      </c>
    </row>
    <row r="27" spans="1:12" ht="15" x14ac:dyDescent="0.25">
      <c r="A27" s="68">
        <v>77</v>
      </c>
      <c r="B27" s="10">
        <v>2</v>
      </c>
      <c r="C27" s="34" t="str">
        <f>VLOOKUP(Table1156[[#This Row],[startni broj]],Sheet1!A:S,2,FALSE)</f>
        <v>Bobolanović Tihomir</v>
      </c>
      <c r="D27" s="35" t="str">
        <f>VLOOKUP(Table1156[[#This Row],[startni broj]],Sheet1!A:S,15,FALSE)</f>
        <v>KT Uljanik</v>
      </c>
      <c r="E27" s="35" t="str">
        <f>VLOOKUP(Table1156[[#This Row],[startni broj]],Sheet1!A:S,19,FALSE)</f>
        <v>GM39</v>
      </c>
      <c r="F27" s="35" t="str">
        <f>VLOOKUP(Table1156[[#This Row],[startni broj]],Sheet1!A:S,13,FALSE)</f>
        <v>M</v>
      </c>
      <c r="G27" s="69">
        <v>2.2662037037037036E-2</v>
      </c>
    </row>
    <row r="28" spans="1:12" ht="15" x14ac:dyDescent="0.25">
      <c r="A28" s="68">
        <v>29</v>
      </c>
      <c r="B28" s="10">
        <v>3</v>
      </c>
      <c r="C28" s="34" t="str">
        <f>VLOOKUP(Table1156[[#This Row],[startni broj]],Sheet1!A:S,2,FALSE)</f>
        <v>Čošić Stjepan</v>
      </c>
      <c r="D28" s="35" t="str">
        <f>VLOOKUP(Table1156[[#This Row],[startni broj]],Sheet1!A:S,15,FALSE)</f>
        <v>GAK Glina</v>
      </c>
      <c r="E28" s="35" t="str">
        <f>VLOOKUP(Table1156[[#This Row],[startni broj]],Sheet1!A:S,19,FALSE)</f>
        <v>GM39</v>
      </c>
      <c r="F28" s="35" t="str">
        <f>VLOOKUP(Table1156[[#This Row],[startni broj]],Sheet1!A:S,13,FALSE)</f>
        <v>M</v>
      </c>
      <c r="G28" s="69">
        <v>2.326388888888889E-2</v>
      </c>
    </row>
    <row r="29" spans="1:12" ht="15" x14ac:dyDescent="0.25">
      <c r="A29" s="68">
        <v>6</v>
      </c>
      <c r="B29" s="10">
        <v>4</v>
      </c>
      <c r="C29" s="34" t="str">
        <f>VLOOKUP(Table1156[[#This Row],[startni broj]],Sheet1!A:S,2,FALSE)</f>
        <v>Drakulić Petko</v>
      </c>
      <c r="D29" s="35" t="str">
        <f>VLOOKUP(Table1156[[#This Row],[startni broj]],Sheet1!A:S,15,FALSE)</f>
        <v>individual</v>
      </c>
      <c r="E29" s="35" t="str">
        <f>VLOOKUP(Table1156[[#This Row],[startni broj]],Sheet1!A:S,19,FALSE)</f>
        <v>GM39</v>
      </c>
      <c r="F29" s="35" t="str">
        <f>VLOOKUP(Table1156[[#This Row],[startni broj]],Sheet1!A:S,13,FALSE)</f>
        <v>M</v>
      </c>
      <c r="G29" s="69">
        <v>2.3634259259259258E-2</v>
      </c>
    </row>
    <row r="30" spans="1:12" ht="15" x14ac:dyDescent="0.25">
      <c r="A30" s="68">
        <v>3</v>
      </c>
      <c r="B30" s="10">
        <v>5</v>
      </c>
      <c r="C30" s="34" t="str">
        <f>VLOOKUP(Table1156[[#This Row],[startni broj]],Sheet1!A:S,2,FALSE)</f>
        <v>Lukšić Sandi</v>
      </c>
      <c r="D30" s="35" t="str">
        <f>VLOOKUP(Table1156[[#This Row],[startni broj]],Sheet1!A:S,15,FALSE)</f>
        <v>T.K.Albona Extreme Labin</v>
      </c>
      <c r="E30" s="35" t="str">
        <f>VLOOKUP(Table1156[[#This Row],[startni broj]],Sheet1!A:S,19,FALSE)</f>
        <v>GM39</v>
      </c>
      <c r="F30" s="35" t="str">
        <f>VLOOKUP(Table1156[[#This Row],[startni broj]],Sheet1!A:S,13,FALSE)</f>
        <v>M</v>
      </c>
      <c r="G30" s="69">
        <v>2.5023148148148145E-2</v>
      </c>
    </row>
    <row r="31" spans="1:12" ht="15" x14ac:dyDescent="0.25">
      <c r="A31" s="68">
        <v>73</v>
      </c>
      <c r="B31" s="10">
        <v>6</v>
      </c>
      <c r="C31" s="34" t="str">
        <f>VLOOKUP(Table1156[[#This Row],[startni broj]],Sheet1!A:S,2,FALSE)</f>
        <v>Zuban Loris</v>
      </c>
      <c r="D31" s="35" t="str">
        <f>VLOOKUP(Table1156[[#This Row],[startni broj]],Sheet1!A:S,15,FALSE)</f>
        <v>RSD Uljanik</v>
      </c>
      <c r="E31" s="35" t="str">
        <f>VLOOKUP(Table1156[[#This Row],[startni broj]],Sheet1!A:S,19,FALSE)</f>
        <v>GM39</v>
      </c>
      <c r="F31" s="35" t="str">
        <f>VLOOKUP(Table1156[[#This Row],[startni broj]],Sheet1!A:S,13,FALSE)</f>
        <v>M</v>
      </c>
      <c r="G31" s="69">
        <v>2.7094907407407404E-2</v>
      </c>
    </row>
    <row r="32" spans="1:12" ht="15.75" thickBot="1" x14ac:dyDescent="0.3">
      <c r="A32" s="70">
        <v>8</v>
      </c>
      <c r="B32" s="71">
        <v>7</v>
      </c>
      <c r="C32" s="72" t="str">
        <f>VLOOKUP(Table1156[[#This Row],[startni broj]],Sheet1!A:S,2,FALSE)</f>
        <v>Grižančić Romano</v>
      </c>
      <c r="D32" s="73" t="str">
        <f>VLOOKUP(Table1156[[#This Row],[startni broj]],Sheet1!A:S,15,FALSE)</f>
        <v>individual</v>
      </c>
      <c r="E32" s="73" t="str">
        <f>VLOOKUP(Table1156[[#This Row],[startni broj]],Sheet1!A:S,19,FALSE)</f>
        <v>GM39</v>
      </c>
      <c r="F32" s="73" t="str">
        <f>VLOOKUP(Table1156[[#This Row],[startni broj]],Sheet1!A:S,13,FALSE)</f>
        <v>M</v>
      </c>
      <c r="G32" s="74">
        <v>3.936342592592592E-2</v>
      </c>
    </row>
    <row r="33" spans="1:7" ht="15" x14ac:dyDescent="0.25">
      <c r="A33" s="85">
        <v>1</v>
      </c>
      <c r="B33" s="86">
        <v>1</v>
      </c>
      <c r="C33" s="87" t="str">
        <f>VLOOKUP(Table1156[[#This Row],[startni broj]],Sheet1!A:S,2,FALSE)</f>
        <v>Stanić Ivan</v>
      </c>
      <c r="D33" s="88" t="str">
        <f>VLOOKUP(Table1156[[#This Row],[startni broj]],Sheet1!A:S,15,FALSE)</f>
        <v>T.K.Albona Extreme Labin</v>
      </c>
      <c r="E33" s="88" t="str">
        <f>VLOOKUP(Table1156[[#This Row],[startni broj]],Sheet1!A:S,19,FALSE)</f>
        <v>GM49</v>
      </c>
      <c r="F33" s="88" t="str">
        <f>VLOOKUP(Table1156[[#This Row],[startni broj]],Sheet1!A:S,13,FALSE)</f>
        <v>M</v>
      </c>
      <c r="G33" s="89">
        <v>2.2453703703703708E-2</v>
      </c>
    </row>
    <row r="34" spans="1:7" ht="15" x14ac:dyDescent="0.25">
      <c r="A34" s="90">
        <v>33</v>
      </c>
      <c r="B34" s="91">
        <v>2</v>
      </c>
      <c r="C34" s="92" t="str">
        <f>VLOOKUP(Table1156[[#This Row],[startni broj]],Sheet1!A:S,2,FALSE)</f>
        <v>Vozila Branko</v>
      </c>
      <c r="D34" s="93" t="str">
        <f>VLOOKUP(Table1156[[#This Row],[startni broj]],Sheet1!A:S,15,FALSE)</f>
        <v>RSD Uljanik</v>
      </c>
      <c r="E34" s="93" t="str">
        <f>VLOOKUP(Table1156[[#This Row],[startni broj]],Sheet1!A:S,19,FALSE)</f>
        <v>GM49</v>
      </c>
      <c r="F34" s="93" t="str">
        <f>VLOOKUP(Table1156[[#This Row],[startni broj]],Sheet1!A:S,13,FALSE)</f>
        <v>M</v>
      </c>
      <c r="G34" s="94">
        <v>2.3865740740740743E-2</v>
      </c>
    </row>
    <row r="35" spans="1:7" ht="15" x14ac:dyDescent="0.25">
      <c r="A35" s="90">
        <v>54</v>
      </c>
      <c r="B35" s="91">
        <v>3</v>
      </c>
      <c r="C35" s="92" t="str">
        <f>VLOOKUP(Table1156[[#This Row],[startni broj]],Sheet1!A:S,2,FALSE)</f>
        <v>Letinić Alfio</v>
      </c>
      <c r="D35" s="93" t="str">
        <f>VLOOKUP(Table1156[[#This Row],[startni broj]],Sheet1!A:S,15,FALSE)</f>
        <v>individual</v>
      </c>
      <c r="E35" s="93" t="str">
        <f>VLOOKUP(Table1156[[#This Row],[startni broj]],Sheet1!A:S,19,FALSE)</f>
        <v>GM49</v>
      </c>
      <c r="F35" s="93" t="str">
        <f>VLOOKUP(Table1156[[#This Row],[startni broj]],Sheet1!A:S,13,FALSE)</f>
        <v>M</v>
      </c>
      <c r="G35" s="94">
        <v>2.5810185185185183E-2</v>
      </c>
    </row>
    <row r="36" spans="1:7" ht="15" x14ac:dyDescent="0.25">
      <c r="A36" s="90">
        <v>10</v>
      </c>
      <c r="B36" s="91">
        <v>4</v>
      </c>
      <c r="C36" s="92" t="str">
        <f>VLOOKUP(Table1156[[#This Row],[startni broj]],Sheet1!A:S,2,FALSE)</f>
        <v>Sagadin Zoran</v>
      </c>
      <c r="D36" s="93" t="str">
        <f>VLOOKUP(Table1156[[#This Row],[startni broj]],Sheet1!A:S,15,FALSE)</f>
        <v>RSD Uljanik</v>
      </c>
      <c r="E36" s="93" t="str">
        <f>VLOOKUP(Table1156[[#This Row],[startni broj]],Sheet1!A:S,19,FALSE)</f>
        <v>GM49</v>
      </c>
      <c r="F36" s="93" t="str">
        <f>VLOOKUP(Table1156[[#This Row],[startni broj]],Sheet1!A:S,13,FALSE)</f>
        <v>M</v>
      </c>
      <c r="G36" s="94">
        <v>2.7731481481481478E-2</v>
      </c>
    </row>
    <row r="37" spans="1:7" ht="15.75" thickBot="1" x14ac:dyDescent="0.3">
      <c r="A37" s="95">
        <v>15</v>
      </c>
      <c r="B37" s="96">
        <v>5</v>
      </c>
      <c r="C37" s="102" t="str">
        <f>VLOOKUP(Table1156[[#This Row],[startni broj]],Sheet1!A:S,2,FALSE)</f>
        <v>Diklić Marinko</v>
      </c>
      <c r="D37" s="103" t="str">
        <f>VLOOKUP(Table1156[[#This Row],[startni broj]],Sheet1!A:S,15,FALSE)</f>
        <v>A.K.Kastav maraton</v>
      </c>
      <c r="E37" s="103" t="str">
        <f>VLOOKUP(Table1156[[#This Row],[startni broj]],Sheet1!A:S,19,FALSE)</f>
        <v>GM49</v>
      </c>
      <c r="F37" s="103" t="str">
        <f>VLOOKUP(Table1156[[#This Row],[startni broj]],Sheet1!A:S,13,FALSE)</f>
        <v>M</v>
      </c>
      <c r="G37" s="99">
        <v>2.8229166666666666E-2</v>
      </c>
    </row>
    <row r="38" spans="1:7" ht="15" x14ac:dyDescent="0.25">
      <c r="A38" s="63">
        <v>70</v>
      </c>
      <c r="B38" s="64">
        <v>1</v>
      </c>
      <c r="C38" s="65" t="str">
        <f>VLOOKUP(Table1156[[#This Row],[startni broj]],Sheet1!A:S,2,FALSE)</f>
        <v>Suberville Roger</v>
      </c>
      <c r="D38" s="66" t="str">
        <f>VLOOKUP(Table1156[[#This Row],[startni broj]],Sheet1!A:S,15,FALSE)</f>
        <v>individual</v>
      </c>
      <c r="E38" s="66" t="str">
        <f>VLOOKUP(Table1156[[#This Row],[startni broj]],Sheet1!A:S,19,FALSE)</f>
        <v>GM59</v>
      </c>
      <c r="F38" s="66" t="str">
        <f>VLOOKUP(Table1156[[#This Row],[startni broj]],Sheet1!A:S,13,FALSE)</f>
        <v>M</v>
      </c>
      <c r="G38" s="67">
        <v>2.4826388888888887E-2</v>
      </c>
    </row>
    <row r="39" spans="1:7" ht="15" x14ac:dyDescent="0.25">
      <c r="A39" s="68">
        <v>62</v>
      </c>
      <c r="B39" s="10">
        <v>2</v>
      </c>
      <c r="C39" s="34" t="str">
        <f>VLOOKUP(Table1156[[#This Row],[startni broj]],Sheet1!A:S,2,FALSE)</f>
        <v>Mateis Damir</v>
      </c>
      <c r="D39" s="35" t="str">
        <f>VLOOKUP(Table1156[[#This Row],[startni broj]],Sheet1!A:S,15,FALSE)</f>
        <v>RSD Uljanik / TK Albona</v>
      </c>
      <c r="E39" s="35" t="str">
        <f>VLOOKUP(Table1156[[#This Row],[startni broj]],Sheet1!A:S,19,FALSE)</f>
        <v>GM59</v>
      </c>
      <c r="F39" s="35" t="str">
        <f>VLOOKUP(Table1156[[#This Row],[startni broj]],Sheet1!A:S,13,FALSE)</f>
        <v>M</v>
      </c>
      <c r="G39" s="69">
        <v>2.5185185185185185E-2</v>
      </c>
    </row>
    <row r="40" spans="1:7" ht="15" x14ac:dyDescent="0.25">
      <c r="A40" s="68">
        <v>66</v>
      </c>
      <c r="B40" s="10">
        <v>3</v>
      </c>
      <c r="C40" s="34" t="str">
        <f>VLOOKUP(Table1156[[#This Row],[startni broj]],Sheet1!A:S,2,FALSE)</f>
        <v>Zajkovski Ljubo</v>
      </c>
      <c r="D40" s="35" t="str">
        <f>VLOOKUP(Table1156[[#This Row],[startni broj]],Sheet1!A:S,15,FALSE)</f>
        <v>RSD Uljanik</v>
      </c>
      <c r="E40" s="35" t="str">
        <f>VLOOKUP(Table1156[[#This Row],[startni broj]],Sheet1!A:S,19,FALSE)</f>
        <v>GM59</v>
      </c>
      <c r="F40" s="35" t="str">
        <f>VLOOKUP(Table1156[[#This Row],[startni broj]],Sheet1!A:S,13,FALSE)</f>
        <v>M</v>
      </c>
      <c r="G40" s="69">
        <v>2.7002314814814812E-2</v>
      </c>
    </row>
    <row r="41" spans="1:7" ht="15" x14ac:dyDescent="0.25">
      <c r="A41" s="68">
        <v>13</v>
      </c>
      <c r="B41" s="10">
        <v>4</v>
      </c>
      <c r="C41" s="34" t="str">
        <f>VLOOKUP(Table1156[[#This Row],[startni broj]],Sheet1!A:S,2,FALSE)</f>
        <v>Šćur Vlado</v>
      </c>
      <c r="D41" s="35" t="str">
        <f>VLOOKUP(Table1156[[#This Row],[startni broj]],Sheet1!A:S,15,FALSE)</f>
        <v>individual</v>
      </c>
      <c r="E41" s="35" t="str">
        <f>VLOOKUP(Table1156[[#This Row],[startni broj]],Sheet1!A:S,19,FALSE)</f>
        <v>GM59</v>
      </c>
      <c r="F41" s="35" t="str">
        <f>VLOOKUP(Table1156[[#This Row],[startni broj]],Sheet1!A:S,13,FALSE)</f>
        <v>M</v>
      </c>
      <c r="G41" s="69">
        <v>2.9050925925925928E-2</v>
      </c>
    </row>
    <row r="42" spans="1:7" ht="15" x14ac:dyDescent="0.25">
      <c r="A42" s="68">
        <v>63</v>
      </c>
      <c r="B42" s="10">
        <v>5</v>
      </c>
      <c r="C42" s="34" t="str">
        <f>VLOOKUP(Table1156[[#This Row],[startni broj]],Sheet1!A:S,2,FALSE)</f>
        <v>Stamenković Mladen</v>
      </c>
      <c r="D42" s="35" t="str">
        <f>VLOOKUP(Table1156[[#This Row],[startni broj]],Sheet1!A:S,15,FALSE)</f>
        <v>RSD Uljanik</v>
      </c>
      <c r="E42" s="35" t="str">
        <f>VLOOKUP(Table1156[[#This Row],[startni broj]],Sheet1!A:S,19,FALSE)</f>
        <v>GM59</v>
      </c>
      <c r="F42" s="35" t="str">
        <f>VLOOKUP(Table1156[[#This Row],[startni broj]],Sheet1!A:S,13,FALSE)</f>
        <v>M</v>
      </c>
      <c r="G42" s="69">
        <v>2.9166666666666664E-2</v>
      </c>
    </row>
    <row r="43" spans="1:7" ht="15" x14ac:dyDescent="0.25">
      <c r="A43" s="68">
        <v>78</v>
      </c>
      <c r="B43" s="10">
        <v>6</v>
      </c>
      <c r="C43" s="34" t="str">
        <f>VLOOKUP(Table1156[[#This Row],[startni broj]],Sheet1!A:S,2,FALSE)</f>
        <v>Iković Željko</v>
      </c>
      <c r="D43" s="35" t="str">
        <f>VLOOKUP(Table1156[[#This Row],[startni broj]],Sheet1!A:S,15,FALSE)</f>
        <v>RSD Uljanik</v>
      </c>
      <c r="E43" s="35" t="str">
        <f>VLOOKUP(Table1156[[#This Row],[startni broj]],Sheet1!A:S,19,FALSE)</f>
        <v>GM59</v>
      </c>
      <c r="F43" s="35" t="str">
        <f>VLOOKUP(Table1156[[#This Row],[startni broj]],Sheet1!A:S,13,FALSE)</f>
        <v>M</v>
      </c>
      <c r="G43" s="69">
        <v>2.946759259259259E-2</v>
      </c>
    </row>
    <row r="44" spans="1:7" ht="15" x14ac:dyDescent="0.25">
      <c r="A44" s="68">
        <v>24</v>
      </c>
      <c r="B44" s="10">
        <v>7</v>
      </c>
      <c r="C44" s="34" t="str">
        <f>VLOOKUP(Table1156[[#This Row],[startni broj]],Sheet1!A:S,2,FALSE)</f>
        <v>Fućak Giani</v>
      </c>
      <c r="D44" s="35" t="str">
        <f>VLOOKUP(Table1156[[#This Row],[startni broj]],Sheet1!A:S,15,FALSE)</f>
        <v>individual</v>
      </c>
      <c r="E44" s="35" t="str">
        <f>VLOOKUP(Table1156[[#This Row],[startni broj]],Sheet1!A:S,19,FALSE)</f>
        <v>GM59</v>
      </c>
      <c r="F44" s="35" t="str">
        <f>VLOOKUP(Table1156[[#This Row],[startni broj]],Sheet1!A:S,13,FALSE)</f>
        <v>M</v>
      </c>
      <c r="G44" s="69">
        <v>3.1192129629629629E-2</v>
      </c>
    </row>
    <row r="45" spans="1:7" ht="15" x14ac:dyDescent="0.25">
      <c r="A45" s="68">
        <v>71</v>
      </c>
      <c r="B45" s="10">
        <v>8</v>
      </c>
      <c r="C45" s="34" t="str">
        <f>VLOOKUP(Table1156[[#This Row],[startni broj]],Sheet1!A:S,2,FALSE)</f>
        <v>Rnjak Ozren</v>
      </c>
      <c r="D45" s="35" t="str">
        <f>VLOOKUP(Table1156[[#This Row],[startni broj]],Sheet1!A:S,15,FALSE)</f>
        <v>RSD Uljanik</v>
      </c>
      <c r="E45" s="35" t="str">
        <f>VLOOKUP(Table1156[[#This Row],[startni broj]],Sheet1!A:S,19,FALSE)</f>
        <v>GM59</v>
      </c>
      <c r="F45" s="35" t="str">
        <f>VLOOKUP(Table1156[[#This Row],[startni broj]],Sheet1!A:S,13,FALSE)</f>
        <v>M</v>
      </c>
      <c r="G45" s="69">
        <v>3.1331018518518515E-2</v>
      </c>
    </row>
    <row r="46" spans="1:7" ht="15" x14ac:dyDescent="0.25">
      <c r="A46" s="68">
        <v>26</v>
      </c>
      <c r="B46" s="10">
        <v>9</v>
      </c>
      <c r="C46" s="34" t="str">
        <f>VLOOKUP(Table1156[[#This Row],[startni broj]],Sheet1!A:S,2,FALSE)</f>
        <v>Lazar Andrej</v>
      </c>
      <c r="D46" s="35" t="str">
        <f>VLOOKUP(Table1156[[#This Row],[startni broj]],Sheet1!A:S,15,FALSE)</f>
        <v>RSD Uljanik</v>
      </c>
      <c r="E46" s="35" t="str">
        <f>VLOOKUP(Table1156[[#This Row],[startni broj]],Sheet1!A:S,19,FALSE)</f>
        <v>GM59</v>
      </c>
      <c r="F46" s="35" t="str">
        <f>VLOOKUP(Table1156[[#This Row],[startni broj]],Sheet1!A:S,13,FALSE)</f>
        <v>M</v>
      </c>
      <c r="G46" s="69">
        <v>3.1898148148148148E-2</v>
      </c>
    </row>
    <row r="47" spans="1:7" ht="15.75" thickBot="1" x14ac:dyDescent="0.3">
      <c r="A47" s="70">
        <v>68</v>
      </c>
      <c r="B47" s="71">
        <v>10</v>
      </c>
      <c r="C47" s="75" t="str">
        <f>VLOOKUP(Table1156[[#This Row],[startni broj]],Sheet1!A:S,2,FALSE)</f>
        <v>Lujić Dušan</v>
      </c>
      <c r="D47" s="76" t="str">
        <f>VLOOKUP(Table1156[[#This Row],[startni broj]],Sheet1!A:S,15,FALSE)</f>
        <v>RSD Uljanik</v>
      </c>
      <c r="E47" s="76" t="str">
        <f>VLOOKUP(Table1156[[#This Row],[startni broj]],Sheet1!A:S,19,FALSE)</f>
        <v>GM59</v>
      </c>
      <c r="F47" s="76" t="str">
        <f>VLOOKUP(Table1156[[#This Row],[startni broj]],Sheet1!A:S,13,FALSE)</f>
        <v>M</v>
      </c>
      <c r="G47" s="77" t="s">
        <v>507</v>
      </c>
    </row>
    <row r="48" spans="1:7" ht="15.75" thickBot="1" x14ac:dyDescent="0.3">
      <c r="A48" s="104">
        <v>116</v>
      </c>
      <c r="B48" s="105">
        <v>1</v>
      </c>
      <c r="C48" s="106" t="str">
        <f>VLOOKUP(Table1156[[#This Row],[startni broj]],Sheet1!A:S,2,FALSE)</f>
        <v>Sutil Elizabeta</v>
      </c>
      <c r="D48" s="107" t="str">
        <f>VLOOKUP(Table1156[[#This Row],[startni broj]],Sheet1!A:S,15,FALSE)</f>
        <v>individual</v>
      </c>
      <c r="E48" s="107" t="str">
        <f>VLOOKUP(Table1156[[#This Row],[startni broj]],Sheet1!A:S,19,FALSE)</f>
        <v>GŽ+50</v>
      </c>
      <c r="F48" s="107" t="str">
        <f>VLOOKUP(Table1156[[#This Row],[startni broj]],Sheet1!A:S,13,FALSE)</f>
        <v>Ž</v>
      </c>
      <c r="G48" s="108">
        <v>4.1203703703703708E-2</v>
      </c>
    </row>
    <row r="49" spans="1:7" ht="15" customHeight="1" x14ac:dyDescent="0.25">
      <c r="A49" s="63">
        <v>115</v>
      </c>
      <c r="B49" s="64">
        <v>1</v>
      </c>
      <c r="C49" s="65" t="str">
        <f>VLOOKUP(Table1156[[#This Row],[startni broj]],Sheet1!A:S,2,FALSE)</f>
        <v>Šćur Valentina</v>
      </c>
      <c r="D49" s="66" t="str">
        <f>VLOOKUP(Table1156[[#This Row],[startni broj]],Sheet1!A:S,15,FALSE)</f>
        <v>individual</v>
      </c>
      <c r="E49" s="66" t="str">
        <f>VLOOKUP(Table1156[[#This Row],[startni broj]],Sheet1!A:S,19,FALSE)</f>
        <v>GŽ19</v>
      </c>
      <c r="F49" s="66" t="str">
        <f>VLOOKUP(Table1156[[#This Row],[startni broj]],Sheet1!A:S,13,FALSE)</f>
        <v>Ž</v>
      </c>
      <c r="G49" s="67">
        <v>2.75E-2</v>
      </c>
    </row>
    <row r="50" spans="1:7" ht="15.75" thickBot="1" x14ac:dyDescent="0.3">
      <c r="A50" s="70">
        <v>84</v>
      </c>
      <c r="B50" s="71">
        <v>2</v>
      </c>
      <c r="C50" s="72" t="str">
        <f>VLOOKUP(Table1156[[#This Row],[startni broj]],Sheet1!A:S,2,FALSE)</f>
        <v>Hujdurović Alma</v>
      </c>
      <c r="D50" s="73" t="str">
        <f>VLOOKUP(Table1156[[#This Row],[startni broj]],Sheet1!A:S,15,FALSE)</f>
        <v>AS Albona</v>
      </c>
      <c r="E50" s="73" t="str">
        <f>VLOOKUP(Table1156[[#This Row],[startni broj]],Sheet1!A:S,19,FALSE)</f>
        <v>GŽ19</v>
      </c>
      <c r="F50" s="73" t="str">
        <f>VLOOKUP(Table1156[[#This Row],[startni broj]],Sheet1!A:S,13,FALSE)</f>
        <v>Ž</v>
      </c>
      <c r="G50" s="74">
        <v>3.1030092592592592E-2</v>
      </c>
    </row>
    <row r="51" spans="1:7" ht="15" x14ac:dyDescent="0.25">
      <c r="A51" s="85">
        <v>110</v>
      </c>
      <c r="B51" s="86">
        <v>1</v>
      </c>
      <c r="C51" s="87" t="str">
        <f>VLOOKUP(Table1156[[#This Row],[startni broj]],Sheet1!A:S,2,FALSE)</f>
        <v>Bolić Jasna</v>
      </c>
      <c r="D51" s="88" t="str">
        <f>VLOOKUP(Table1156[[#This Row],[startni broj]],Sheet1!A:S,15,FALSE)</f>
        <v>KT Uljanik</v>
      </c>
      <c r="E51" s="88" t="str">
        <f>VLOOKUP(Table1156[[#This Row],[startni broj]],Sheet1!A:S,19,FALSE)</f>
        <v>GŽ29</v>
      </c>
      <c r="F51" s="88" t="str">
        <f>VLOOKUP(Table1156[[#This Row],[startni broj]],Sheet1!A:S,13,FALSE)</f>
        <v>Ž</v>
      </c>
      <c r="G51" s="89">
        <v>2.7141203703703706E-2</v>
      </c>
    </row>
    <row r="52" spans="1:7" ht="15" x14ac:dyDescent="0.25">
      <c r="A52" s="90">
        <v>90</v>
      </c>
      <c r="B52" s="91">
        <v>2</v>
      </c>
      <c r="C52" s="92" t="str">
        <f>VLOOKUP(Table1156[[#This Row],[startni broj]],Sheet1!A:S,2,FALSE)</f>
        <v>Mikuljan Nuša</v>
      </c>
      <c r="D52" s="93" t="str">
        <f>VLOOKUP(Table1156[[#This Row],[startni broj]],Sheet1!A:S,15,FALSE)</f>
        <v>individual</v>
      </c>
      <c r="E52" s="93" t="str">
        <f>VLOOKUP(Table1156[[#This Row],[startni broj]],Sheet1!A:S,19,FALSE)</f>
        <v>GŽ29</v>
      </c>
      <c r="F52" s="93" t="str">
        <f>VLOOKUP(Table1156[[#This Row],[startni broj]],Sheet1!A:S,13,FALSE)</f>
        <v>Ž</v>
      </c>
      <c r="G52" s="94">
        <v>3.0127314814814815E-2</v>
      </c>
    </row>
    <row r="53" spans="1:7" ht="15" customHeight="1" x14ac:dyDescent="0.25">
      <c r="A53" s="90">
        <v>95</v>
      </c>
      <c r="B53" s="91">
        <v>3</v>
      </c>
      <c r="C53" s="92" t="str">
        <f>VLOOKUP(Table1156[[#This Row],[startni broj]],Sheet1!A:S,2,FALSE)</f>
        <v>Tusić Anamaria</v>
      </c>
      <c r="D53" s="93" t="str">
        <f>VLOOKUP(Table1156[[#This Row],[startni broj]],Sheet1!A:S,15,FALSE)</f>
        <v>OK LOKVE</v>
      </c>
      <c r="E53" s="93" t="str">
        <f>VLOOKUP(Table1156[[#This Row],[startni broj]],Sheet1!A:S,19,FALSE)</f>
        <v>GŽ29</v>
      </c>
      <c r="F53" s="93" t="str">
        <f>VLOOKUP(Table1156[[#This Row],[startni broj]],Sheet1!A:S,13,FALSE)</f>
        <v>Ž</v>
      </c>
      <c r="G53" s="94">
        <v>3.229166666666667E-2</v>
      </c>
    </row>
    <row r="54" spans="1:7" ht="15.75" thickBot="1" x14ac:dyDescent="0.3">
      <c r="A54" s="95">
        <v>113</v>
      </c>
      <c r="B54" s="96">
        <v>4</v>
      </c>
      <c r="C54" s="102" t="str">
        <f>VLOOKUP(Table1156[[#This Row],[startni broj]],Sheet1!A:S,2,FALSE)</f>
        <v>Tomanjek Ibadete</v>
      </c>
      <c r="D54" s="103" t="str">
        <f>VLOOKUP(Table1156[[#This Row],[startni broj]],Sheet1!A:S,15,FALSE)</f>
        <v>AS Albona</v>
      </c>
      <c r="E54" s="103" t="str">
        <f>VLOOKUP(Table1156[[#This Row],[startni broj]],Sheet1!A:S,19,FALSE)</f>
        <v>GŽ29</v>
      </c>
      <c r="F54" s="103" t="str">
        <f>VLOOKUP(Table1156[[#This Row],[startni broj]],Sheet1!A:S,13,FALSE)</f>
        <v>Ž</v>
      </c>
      <c r="G54" s="99">
        <v>4.0787037037037038E-2</v>
      </c>
    </row>
    <row r="55" spans="1:7" ht="15" x14ac:dyDescent="0.25">
      <c r="A55" s="63">
        <v>81</v>
      </c>
      <c r="B55" s="64">
        <v>1</v>
      </c>
      <c r="C55" s="65" t="str">
        <f>VLOOKUP(Table1156[[#This Row],[startni broj]],Sheet1!A:S,2,FALSE)</f>
        <v xml:space="preserve">Belušić Barbara </v>
      </c>
      <c r="D55" s="66" t="str">
        <f>VLOOKUP(Table1156[[#This Row],[startni broj]],Sheet1!A:S,15,FALSE)</f>
        <v>AK ''ISTRA'' Pula</v>
      </c>
      <c r="E55" s="66" t="str">
        <f>VLOOKUP(Table1156[[#This Row],[startni broj]],Sheet1!A:S,19,FALSE)</f>
        <v>GŽ39</v>
      </c>
      <c r="F55" s="66" t="str">
        <f>VLOOKUP(Table1156[[#This Row],[startni broj]],Sheet1!A:S,13,FALSE)</f>
        <v>Ž</v>
      </c>
      <c r="G55" s="67">
        <v>2.269675925925926E-2</v>
      </c>
    </row>
    <row r="56" spans="1:7" ht="15" x14ac:dyDescent="0.25">
      <c r="A56" s="68">
        <v>108</v>
      </c>
      <c r="B56" s="10">
        <v>2</v>
      </c>
      <c r="C56" s="34" t="str">
        <f>VLOOKUP(Table1156[[#This Row],[startni broj]],Sheet1!A:S,2,FALSE)</f>
        <v>Maršić Vedrana</v>
      </c>
      <c r="D56" s="35" t="str">
        <f>VLOOKUP(Table1156[[#This Row],[startni broj]],Sheet1!A:S,15,FALSE)</f>
        <v>RSD Uljanik</v>
      </c>
      <c r="E56" s="35" t="str">
        <f>VLOOKUP(Table1156[[#This Row],[startni broj]],Sheet1!A:S,19,FALSE)</f>
        <v>GŽ39</v>
      </c>
      <c r="F56" s="35" t="str">
        <f>VLOOKUP(Table1156[[#This Row],[startni broj]],Sheet1!A:S,13,FALSE)</f>
        <v>Ž</v>
      </c>
      <c r="G56" s="69">
        <v>3.1331018518518515E-2</v>
      </c>
    </row>
    <row r="57" spans="1:7" ht="15.75" thickBot="1" x14ac:dyDescent="0.3">
      <c r="A57" s="70">
        <v>98</v>
      </c>
      <c r="B57" s="71">
        <v>3</v>
      </c>
      <c r="C57" s="72" t="str">
        <f>VLOOKUP(Table1156[[#This Row],[startni broj]],Sheet1!A:S,2,FALSE)</f>
        <v>Vanjak Vodopija Vanessa</v>
      </c>
      <c r="D57" s="73" t="str">
        <f>VLOOKUP(Table1156[[#This Row],[startni broj]],Sheet1!A:S,15,FALSE)</f>
        <v>RSD Uljanik</v>
      </c>
      <c r="E57" s="73" t="str">
        <f>VLOOKUP(Table1156[[#This Row],[startni broj]],Sheet1!A:S,19,FALSE)</f>
        <v>GŽ39</v>
      </c>
      <c r="F57" s="73" t="str">
        <f>VLOOKUP(Table1156[[#This Row],[startni broj]],Sheet1!A:S,13,FALSE)</f>
        <v>Ž</v>
      </c>
      <c r="G57" s="74">
        <v>3.5405092592592592E-2</v>
      </c>
    </row>
    <row r="58" spans="1:7" ht="15" x14ac:dyDescent="0.25">
      <c r="A58" s="85">
        <v>112</v>
      </c>
      <c r="B58" s="86">
        <v>1</v>
      </c>
      <c r="C58" s="87" t="str">
        <f>VLOOKUP(Table1156[[#This Row],[startni broj]],Sheet1!A:S,2,FALSE)</f>
        <v xml:space="preserve">Ferraz Chantal </v>
      </c>
      <c r="D58" s="88" t="str">
        <f>VLOOKUP(Table1156[[#This Row],[startni broj]],Sheet1!A:S,15,FALSE)</f>
        <v>individual</v>
      </c>
      <c r="E58" s="88" t="str">
        <f>VLOOKUP(Table1156[[#This Row],[startni broj]],Sheet1!A:S,19,FALSE)</f>
        <v>GŽ49</v>
      </c>
      <c r="F58" s="88" t="str">
        <f>VLOOKUP(Table1156[[#This Row],[startni broj]],Sheet1!A:S,13,FALSE)</f>
        <v>Ž</v>
      </c>
      <c r="G58" s="89">
        <v>2.9965277777777775E-2</v>
      </c>
    </row>
    <row r="59" spans="1:7" ht="15" x14ac:dyDescent="0.25">
      <c r="A59" s="90">
        <v>114</v>
      </c>
      <c r="B59" s="91">
        <v>2</v>
      </c>
      <c r="C59" s="92" t="str">
        <f>VLOOKUP(Table1156[[#This Row],[startni broj]],Sheet1!A:S,2,FALSE)</f>
        <v>Jeličić Rada</v>
      </c>
      <c r="D59" s="93" t="str">
        <f>VLOOKUP(Table1156[[#This Row],[startni broj]],Sheet1!A:S,15,FALSE)</f>
        <v>RSD Uljanik</v>
      </c>
      <c r="E59" s="93" t="str">
        <f>VLOOKUP(Table1156[[#This Row],[startni broj]],Sheet1!A:S,19,FALSE)</f>
        <v>GŽ49</v>
      </c>
      <c r="F59" s="93" t="str">
        <f>VLOOKUP(Table1156[[#This Row],[startni broj]],Sheet1!A:S,13,FALSE)</f>
        <v>Ž</v>
      </c>
      <c r="G59" s="94">
        <v>3.3622685185185179E-2</v>
      </c>
    </row>
    <row r="60" spans="1:7" ht="15" x14ac:dyDescent="0.25">
      <c r="A60" s="90">
        <v>83</v>
      </c>
      <c r="B60" s="91">
        <v>3</v>
      </c>
      <c r="C60" s="92" t="str">
        <f>VLOOKUP(Table1156[[#This Row],[startni broj]],Sheet1!A:S,2,FALSE)</f>
        <v>Diklić Marina</v>
      </c>
      <c r="D60" s="93" t="str">
        <f>VLOOKUP(Table1156[[#This Row],[startni broj]],Sheet1!A:S,15,FALSE)</f>
        <v>A.K.Kastav maraton</v>
      </c>
      <c r="E60" s="93" t="str">
        <f>VLOOKUP(Table1156[[#This Row],[startni broj]],Sheet1!A:S,19,FALSE)</f>
        <v>GŽ49</v>
      </c>
      <c r="F60" s="93" t="str">
        <f>VLOOKUP(Table1156[[#This Row],[startni broj]],Sheet1!A:S,13,FALSE)</f>
        <v>Ž</v>
      </c>
      <c r="G60" s="94">
        <v>3.4652777777777775E-2</v>
      </c>
    </row>
    <row r="61" spans="1:7" ht="12.75" customHeight="1" x14ac:dyDescent="0.25">
      <c r="A61" s="90">
        <v>86</v>
      </c>
      <c r="B61" s="91">
        <v>4</v>
      </c>
      <c r="C61" s="92" t="str">
        <f>VLOOKUP(Table1156[[#This Row],[startni broj]],Sheet1!A:S,2,FALSE)</f>
        <v>Žužić Suzana</v>
      </c>
      <c r="D61" s="93" t="str">
        <f>VLOOKUP(Table1156[[#This Row],[startni broj]],Sheet1!A:S,15,FALSE)</f>
        <v>individual</v>
      </c>
      <c r="E61" s="93" t="str">
        <f>VLOOKUP(Table1156[[#This Row],[startni broj]],Sheet1!A:S,19,FALSE)</f>
        <v>GŽ49</v>
      </c>
      <c r="F61" s="93" t="str">
        <f>VLOOKUP(Table1156[[#This Row],[startni broj]],Sheet1!A:S,13,FALSE)</f>
        <v>Ž</v>
      </c>
      <c r="G61" s="94">
        <v>3.6006944444444446E-2</v>
      </c>
    </row>
    <row r="62" spans="1:7" ht="12.75" customHeight="1" x14ac:dyDescent="0.25">
      <c r="A62" s="90">
        <v>117</v>
      </c>
      <c r="B62" s="91">
        <v>5</v>
      </c>
      <c r="C62" s="92" t="str">
        <f>VLOOKUP(Table1156[[#This Row],[startni broj]],Sheet1!A:S,2,FALSE)</f>
        <v>Jeličić Radolović Mika</v>
      </c>
      <c r="D62" s="93" t="str">
        <f>VLOOKUP(Table1156[[#This Row],[startni broj]],Sheet1!A:S,15,FALSE)</f>
        <v>RSD Uljanik</v>
      </c>
      <c r="E62" s="93" t="str">
        <f>VLOOKUP(Table1156[[#This Row],[startni broj]],Sheet1!A:S,19,FALSE)</f>
        <v>GŽ49</v>
      </c>
      <c r="F62" s="93" t="str">
        <f>VLOOKUP(Table1156[[#This Row],[startni broj]],Sheet1!A:S,13,FALSE)</f>
        <v>Ž</v>
      </c>
      <c r="G62" s="94">
        <v>3.7256944444444447E-2</v>
      </c>
    </row>
    <row r="63" spans="1:7" ht="12.75" customHeight="1" thickBot="1" x14ac:dyDescent="0.3">
      <c r="A63" s="95">
        <v>85</v>
      </c>
      <c r="B63" s="96">
        <v>6</v>
      </c>
      <c r="C63" s="102" t="str">
        <f>VLOOKUP(Table1156[[#This Row],[startni broj]],Sheet1!A:S,2,FALSE)</f>
        <v>Legović Melinda</v>
      </c>
      <c r="D63" s="103" t="str">
        <f>VLOOKUP(Table1156[[#This Row],[startni broj]],Sheet1!A:S,15,FALSE)</f>
        <v>individual</v>
      </c>
      <c r="E63" s="103" t="str">
        <f>VLOOKUP(Table1156[[#This Row],[startni broj]],Sheet1!A:S,19,FALSE)</f>
        <v>GŽ49</v>
      </c>
      <c r="F63" s="103" t="str">
        <f>VLOOKUP(Table1156[[#This Row],[startni broj]],Sheet1!A:S,13,FALSE)</f>
        <v>Ž</v>
      </c>
      <c r="G63" s="99">
        <v>3.861111111111111E-2</v>
      </c>
    </row>
  </sheetData>
  <mergeCells count="4">
    <mergeCell ref="A6:C6"/>
    <mergeCell ref="E6:G6"/>
    <mergeCell ref="A7:B7"/>
    <mergeCell ref="E7:G7"/>
  </mergeCells>
  <printOptions horizontalCentered="1"/>
  <pageMargins left="0.70866141732283472" right="0.9055118110236221" top="1.1417322834645669" bottom="0.94488188976377963" header="0.31496062992125984" footer="0.31496062992125984"/>
  <pageSetup paperSize="9" scale="72" orientation="portrait" verticalDpi="300" r:id="rId1"/>
  <headerFooter>
    <oddHeader>&amp;C&amp;G</oddHeader>
    <oddFooter>&amp;C&amp;G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KATEGORIJE!$D$1:$D$9</xm:f>
          </x14:formula1>
          <xm:sqref>E7</xm:sqref>
        </x14:dataValidation>
        <x14:dataValidation type="list" allowBlank="1" showInputMessage="1" showErrorMessage="1">
          <x14:formula1>
            <xm:f>KATEGORIJE!$E$1:$E$4</xm:f>
          </x14:formula1>
          <xm:sqref>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L63"/>
  <sheetViews>
    <sheetView topLeftCell="A49" zoomScaleNormal="100" workbookViewId="0">
      <selection activeCell="C68" sqref="C68"/>
    </sheetView>
  </sheetViews>
  <sheetFormatPr defaultRowHeight="12.75" x14ac:dyDescent="0.2"/>
  <cols>
    <col min="1" max="1" width="12.85546875" customWidth="1"/>
    <col min="2" max="2" width="9.28515625" customWidth="1"/>
    <col min="3" max="3" width="35.42578125" customWidth="1"/>
    <col min="4" max="4" width="28.7109375" customWidth="1"/>
    <col min="5" max="5" width="12" customWidth="1"/>
    <col min="6" max="6" width="9.28515625" bestFit="1" customWidth="1"/>
    <col min="7" max="7" width="10" customWidth="1"/>
    <col min="8" max="10" width="9.140625" customWidth="1"/>
    <col min="11" max="11" width="35.85546875" customWidth="1"/>
    <col min="12" max="12" width="9.140625" customWidth="1"/>
  </cols>
  <sheetData>
    <row r="5" spans="1:12" ht="6" customHeight="1" x14ac:dyDescent="0.4">
      <c r="A5" s="8"/>
      <c r="B5" s="9" t="s">
        <v>253</v>
      </c>
      <c r="C5" s="8"/>
      <c r="D5" s="10"/>
      <c r="E5" s="10"/>
      <c r="F5" s="10"/>
      <c r="G5" s="11"/>
      <c r="H5" s="7"/>
      <c r="I5" s="7"/>
      <c r="J5" s="7"/>
      <c r="K5" s="7"/>
      <c r="L5" s="7"/>
    </row>
    <row r="6" spans="1:12" ht="24" customHeight="1" thickBot="1" x14ac:dyDescent="0.45">
      <c r="A6" s="47" t="s">
        <v>510</v>
      </c>
      <c r="B6" s="47"/>
      <c r="C6" s="47"/>
      <c r="D6" s="42"/>
      <c r="E6" s="48"/>
      <c r="F6" s="48"/>
      <c r="G6" s="48"/>
      <c r="H6" s="7"/>
      <c r="I6" s="7"/>
      <c r="J6" s="7"/>
      <c r="K6" s="7"/>
      <c r="L6" s="7"/>
    </row>
    <row r="7" spans="1:12" ht="25.5" customHeight="1" thickTop="1" x14ac:dyDescent="0.3">
      <c r="A7" s="50"/>
      <c r="B7" s="50"/>
      <c r="C7" s="40"/>
      <c r="D7" s="14"/>
      <c r="E7" s="49"/>
      <c r="F7" s="49"/>
      <c r="G7" s="49"/>
      <c r="H7" s="7"/>
      <c r="I7" s="7"/>
      <c r="J7" s="7"/>
      <c r="K7" s="7"/>
      <c r="L7" s="7"/>
    </row>
    <row r="8" spans="1:12" ht="27.75" customHeight="1" x14ac:dyDescent="0.2"/>
    <row r="9" spans="1:12" s="13" customFormat="1" ht="15.75" thickBot="1" x14ac:dyDescent="0.3">
      <c r="A9" s="78" t="s">
        <v>257</v>
      </c>
      <c r="B9" s="78" t="s">
        <v>255</v>
      </c>
      <c r="C9" s="79" t="s">
        <v>258</v>
      </c>
      <c r="D9" s="78" t="s">
        <v>6</v>
      </c>
      <c r="E9" s="78" t="s">
        <v>254</v>
      </c>
      <c r="F9" s="78" t="s">
        <v>259</v>
      </c>
      <c r="G9" s="78" t="s">
        <v>256</v>
      </c>
      <c r="L9" s="15" t="s">
        <v>8</v>
      </c>
    </row>
    <row r="10" spans="1:12" ht="15" x14ac:dyDescent="0.25">
      <c r="A10" s="162">
        <v>126</v>
      </c>
      <c r="B10" s="163">
        <v>1</v>
      </c>
      <c r="C10" s="164" t="str">
        <f>VLOOKUP(Table1157[[#This Row],[startni broj]],Sheet1!A:S,2,FALSE)</f>
        <v>Jekić Vanja</v>
      </c>
      <c r="D10" s="164" t="str">
        <f>VLOOKUP(Table1157[[#This Row],[startni broj]],Sheet1!A:S,15,FALSE)</f>
        <v>AK Zagreb Uliks</v>
      </c>
      <c r="E10" s="163" t="str">
        <f>VLOOKUP(Table1157[[#This Row],[startni broj]],Sheet1!A:S,19,FALSE)</f>
        <v>GM29</v>
      </c>
      <c r="F10" s="163" t="str">
        <f>VLOOKUP(Table1157[[#This Row],[startni broj]],Sheet1!A:S,13,FALSE)</f>
        <v>M</v>
      </c>
      <c r="G10" s="165">
        <v>2.2094907407407407E-2</v>
      </c>
      <c r="H10" s="7"/>
      <c r="I10" s="7"/>
      <c r="J10" s="7"/>
      <c r="K10" s="13"/>
      <c r="L10" s="15" t="s">
        <v>46</v>
      </c>
    </row>
    <row r="11" spans="1:12" ht="15" x14ac:dyDescent="0.25">
      <c r="A11" s="166">
        <v>12</v>
      </c>
      <c r="B11" s="167">
        <v>2</v>
      </c>
      <c r="C11" s="168" t="str">
        <f>VLOOKUP(Table1157[[#This Row],[startni broj]],Sheet1!A:S,2,FALSE)</f>
        <v>Verdnik Miha</v>
      </c>
      <c r="D11" s="169" t="str">
        <f>VLOOKUP(Table1157[[#This Row],[startni broj]],Sheet1!A:S,15,FALSE)</f>
        <v>Planet Sport</v>
      </c>
      <c r="E11" s="169" t="str">
        <f>VLOOKUP(Table1157[[#This Row],[startni broj]],Sheet1!A:S,19,FALSE)</f>
        <v>GM39</v>
      </c>
      <c r="F11" s="169" t="str">
        <f>VLOOKUP(Table1157[[#This Row],[startni broj]],Sheet1!A:S,13,FALSE)</f>
        <v>M</v>
      </c>
      <c r="G11" s="170">
        <v>2.2152777777777775E-2</v>
      </c>
      <c r="H11" s="7"/>
      <c r="I11" s="7"/>
      <c r="J11" s="7"/>
      <c r="K11" s="13"/>
      <c r="L11" s="7"/>
    </row>
    <row r="12" spans="1:12" ht="15.75" thickBot="1" x14ac:dyDescent="0.3">
      <c r="A12" s="171">
        <v>1</v>
      </c>
      <c r="B12" s="172">
        <v>3</v>
      </c>
      <c r="C12" s="173" t="str">
        <f>VLOOKUP(Table1157[[#This Row],[startni broj]],Sheet1!A:S,2,FALSE)</f>
        <v>Stanić Ivan</v>
      </c>
      <c r="D12" s="174" t="str">
        <f>VLOOKUP(Table1157[[#This Row],[startni broj]],Sheet1!A:S,15,FALSE)</f>
        <v>T.K.Albona Extreme Labin</v>
      </c>
      <c r="E12" s="174" t="str">
        <f>VLOOKUP(Table1157[[#This Row],[startni broj]],Sheet1!A:S,19,FALSE)</f>
        <v>GM49</v>
      </c>
      <c r="F12" s="174" t="str">
        <f>VLOOKUP(Table1157[[#This Row],[startni broj]],Sheet1!A:S,13,FALSE)</f>
        <v>M</v>
      </c>
      <c r="G12" s="175">
        <v>2.2453703703703708E-2</v>
      </c>
      <c r="H12" s="7"/>
      <c r="I12" s="7"/>
      <c r="J12" s="7"/>
      <c r="K12" s="13"/>
      <c r="L12" s="7"/>
    </row>
    <row r="13" spans="1:12" ht="15" x14ac:dyDescent="0.25">
      <c r="A13" s="16">
        <v>77</v>
      </c>
      <c r="B13" s="13">
        <v>4</v>
      </c>
      <c r="C13" s="36" t="str">
        <f>VLOOKUP(Table1157[[#This Row],[startni broj]],Sheet1!A:S,2,FALSE)</f>
        <v>Bobolanović Tihomir</v>
      </c>
      <c r="D13" s="37" t="str">
        <f>VLOOKUP(Table1157[[#This Row],[startni broj]],Sheet1!A:S,15,FALSE)</f>
        <v>KT Uljanik</v>
      </c>
      <c r="E13" s="37" t="str">
        <f>VLOOKUP(Table1157[[#This Row],[startni broj]],Sheet1!A:S,19,FALSE)</f>
        <v>GM39</v>
      </c>
      <c r="F13" s="37" t="str">
        <f>VLOOKUP(Table1157[[#This Row],[startni broj]],Sheet1!A:S,13,FALSE)</f>
        <v>M</v>
      </c>
      <c r="G13" s="53">
        <v>2.2662037037037036E-2</v>
      </c>
      <c r="H13" s="7"/>
      <c r="I13" s="7"/>
      <c r="J13" s="7"/>
      <c r="K13" s="7"/>
      <c r="L13" s="7"/>
    </row>
    <row r="14" spans="1:12" ht="15" x14ac:dyDescent="0.25">
      <c r="A14" s="16">
        <v>29</v>
      </c>
      <c r="B14" s="13">
        <v>5</v>
      </c>
      <c r="C14" s="36" t="str">
        <f>VLOOKUP(Table1157[[#This Row],[startni broj]],Sheet1!A:S,2,FALSE)</f>
        <v>Čošić Stjepan</v>
      </c>
      <c r="D14" s="37" t="str">
        <f>VLOOKUP(Table1157[[#This Row],[startni broj]],Sheet1!A:S,15,FALSE)</f>
        <v>GAK Glina</v>
      </c>
      <c r="E14" s="37" t="str">
        <f>VLOOKUP(Table1157[[#This Row],[startni broj]],Sheet1!A:S,19,FALSE)</f>
        <v>GM39</v>
      </c>
      <c r="F14" s="37" t="str">
        <f>VLOOKUP(Table1157[[#This Row],[startni broj]],Sheet1!A:S,13,FALSE)</f>
        <v>M</v>
      </c>
      <c r="G14" s="53">
        <v>2.326388888888889E-2</v>
      </c>
      <c r="H14" s="7"/>
      <c r="I14" s="7"/>
      <c r="J14" s="7"/>
      <c r="K14" s="13"/>
      <c r="L14" s="7"/>
    </row>
    <row r="15" spans="1:12" ht="15" x14ac:dyDescent="0.25">
      <c r="A15" s="16">
        <v>16</v>
      </c>
      <c r="B15" s="13">
        <v>6</v>
      </c>
      <c r="C15" s="36" t="str">
        <f>VLOOKUP(Table1157[[#This Row],[startni broj]],Sheet1!A:S,2,FALSE)</f>
        <v>Paliska Luka</v>
      </c>
      <c r="D15" s="37" t="str">
        <f>VLOOKUP(Table1157[[#This Row],[startni broj]],Sheet1!A:S,15,FALSE)</f>
        <v>AS Albona</v>
      </c>
      <c r="E15" s="37" t="str">
        <f>VLOOKUP(Table1157[[#This Row],[startni broj]],Sheet1!A:S,19,FALSE)</f>
        <v>GM19</v>
      </c>
      <c r="F15" s="37" t="str">
        <f>VLOOKUP(Table1157[[#This Row],[startni broj]],Sheet1!A:S,13,FALSE)</f>
        <v>M</v>
      </c>
      <c r="G15" s="53">
        <v>2.361111111111111E-2</v>
      </c>
      <c r="H15" s="7"/>
      <c r="I15" s="7"/>
      <c r="J15" s="7"/>
      <c r="K15" s="13"/>
      <c r="L15" s="7"/>
    </row>
    <row r="16" spans="1:12" ht="15" x14ac:dyDescent="0.25">
      <c r="A16" s="16">
        <v>6</v>
      </c>
      <c r="B16" s="13">
        <v>7</v>
      </c>
      <c r="C16" s="36" t="str">
        <f>VLOOKUP(Table1157[[#This Row],[startni broj]],Sheet1!A:S,2,FALSE)</f>
        <v>Drakulić Petko</v>
      </c>
      <c r="D16" s="37" t="str">
        <f>VLOOKUP(Table1157[[#This Row],[startni broj]],Sheet1!A:S,15,FALSE)</f>
        <v>individual</v>
      </c>
      <c r="E16" s="37" t="str">
        <f>VLOOKUP(Table1157[[#This Row],[startni broj]],Sheet1!A:S,19,FALSE)</f>
        <v>GM39</v>
      </c>
      <c r="F16" s="37" t="str">
        <f>VLOOKUP(Table1157[[#This Row],[startni broj]],Sheet1!A:S,13,FALSE)</f>
        <v>M</v>
      </c>
      <c r="G16" s="53">
        <v>2.3634259259259258E-2</v>
      </c>
      <c r="H16" s="7"/>
      <c r="I16" s="7"/>
      <c r="J16" s="7"/>
      <c r="K16" s="13"/>
      <c r="L16" s="7"/>
    </row>
    <row r="17" spans="1:12" ht="15" x14ac:dyDescent="0.25">
      <c r="A17" s="16">
        <v>2</v>
      </c>
      <c r="B17" s="13">
        <v>8</v>
      </c>
      <c r="C17" s="36" t="str">
        <f>VLOOKUP(Table1157[[#This Row],[startni broj]],Sheet1!A:S,2,FALSE)</f>
        <v>Milohanić Sandi</v>
      </c>
      <c r="D17" s="37" t="str">
        <f>VLOOKUP(Table1157[[#This Row],[startni broj]],Sheet1!A:S,15,FALSE)</f>
        <v>T.K.Albona Extreme Labin</v>
      </c>
      <c r="E17" s="37" t="str">
        <f>VLOOKUP(Table1157[[#This Row],[startni broj]],Sheet1!A:S,19,FALSE)</f>
        <v>GM29</v>
      </c>
      <c r="F17" s="37" t="str">
        <f>VLOOKUP(Table1157[[#This Row],[startni broj]],Sheet1!A:S,13,FALSE)</f>
        <v>M</v>
      </c>
      <c r="G17" s="53">
        <v>2.3854166666666666E-2</v>
      </c>
      <c r="H17" s="7"/>
      <c r="I17" s="7"/>
      <c r="J17" s="7"/>
      <c r="K17" s="13"/>
      <c r="L17" s="7"/>
    </row>
    <row r="18" spans="1:12" ht="15" x14ac:dyDescent="0.25">
      <c r="A18" s="16">
        <v>33</v>
      </c>
      <c r="B18" s="13">
        <v>9</v>
      </c>
      <c r="C18" s="36" t="str">
        <f>VLOOKUP(Table1157[[#This Row],[startni broj]],Sheet1!A:S,2,FALSE)</f>
        <v>Vozila Branko</v>
      </c>
      <c r="D18" s="37" t="str">
        <f>VLOOKUP(Table1157[[#This Row],[startni broj]],Sheet1!A:S,15,FALSE)</f>
        <v>RSD Uljanik</v>
      </c>
      <c r="E18" s="37" t="str">
        <f>VLOOKUP(Table1157[[#This Row],[startni broj]],Sheet1!A:S,19,FALSE)</f>
        <v>GM49</v>
      </c>
      <c r="F18" s="37" t="str">
        <f>VLOOKUP(Table1157[[#This Row],[startni broj]],Sheet1!A:S,13,FALSE)</f>
        <v>M</v>
      </c>
      <c r="G18" s="53">
        <v>2.3865740740740743E-2</v>
      </c>
      <c r="H18" s="7"/>
      <c r="I18" s="7"/>
      <c r="J18" s="7"/>
      <c r="K18" s="7"/>
      <c r="L18" s="7"/>
    </row>
    <row r="19" spans="1:12" ht="15" x14ac:dyDescent="0.25">
      <c r="A19" s="16">
        <v>70</v>
      </c>
      <c r="B19" s="13">
        <v>10</v>
      </c>
      <c r="C19" s="36" t="str">
        <f>VLOOKUP(Table1157[[#This Row],[startni broj]],Sheet1!A:S,2,FALSE)</f>
        <v>Suberville Roger</v>
      </c>
      <c r="D19" s="37" t="str">
        <f>VLOOKUP(Table1157[[#This Row],[startni broj]],Sheet1!A:S,15,FALSE)</f>
        <v>individual</v>
      </c>
      <c r="E19" s="37" t="str">
        <f>VLOOKUP(Table1157[[#This Row],[startni broj]],Sheet1!A:S,19,FALSE)</f>
        <v>GM59</v>
      </c>
      <c r="F19" s="37" t="str">
        <f>VLOOKUP(Table1157[[#This Row],[startni broj]],Sheet1!A:S,13,FALSE)</f>
        <v>M</v>
      </c>
      <c r="G19" s="53">
        <v>2.4826388888888887E-2</v>
      </c>
      <c r="H19" s="7"/>
      <c r="I19" s="7"/>
      <c r="J19" s="7"/>
      <c r="K19" s="13"/>
      <c r="L19" s="7"/>
    </row>
    <row r="20" spans="1:12" ht="15" x14ac:dyDescent="0.25">
      <c r="A20" s="16">
        <v>52</v>
      </c>
      <c r="B20" s="13">
        <v>11</v>
      </c>
      <c r="C20" s="36" t="str">
        <f>VLOOKUP(Table1157[[#This Row],[startni broj]],Sheet1!A:S,2,FALSE)</f>
        <v>Kolić Dejvid</v>
      </c>
      <c r="D20" s="37" t="str">
        <f>VLOOKUP(Table1157[[#This Row],[startni broj]],Sheet1!A:S,15,FALSE)</f>
        <v>RSD Uljanik</v>
      </c>
      <c r="E20" s="37" t="str">
        <f>VLOOKUP(Table1157[[#This Row],[startni broj]],Sheet1!A:S,19,FALSE)</f>
        <v>GM29</v>
      </c>
      <c r="F20" s="37" t="str">
        <f>VLOOKUP(Table1157[[#This Row],[startni broj]],Sheet1!A:S,13,FALSE)</f>
        <v>M</v>
      </c>
      <c r="G20" s="53">
        <v>2.4837962962962964E-2</v>
      </c>
      <c r="H20" s="7"/>
      <c r="I20" s="7"/>
      <c r="J20" s="7"/>
      <c r="K20" s="7"/>
      <c r="L20" s="7"/>
    </row>
    <row r="21" spans="1:12" ht="15" x14ac:dyDescent="0.25">
      <c r="A21" s="16">
        <v>3</v>
      </c>
      <c r="B21" s="13">
        <v>12</v>
      </c>
      <c r="C21" s="36" t="str">
        <f>VLOOKUP(Table1157[[#This Row],[startni broj]],Sheet1!A:S,2,FALSE)</f>
        <v>Lukšić Sandi</v>
      </c>
      <c r="D21" s="37" t="str">
        <f>VLOOKUP(Table1157[[#This Row],[startni broj]],Sheet1!A:S,15,FALSE)</f>
        <v>T.K.Albona Extreme Labin</v>
      </c>
      <c r="E21" s="37" t="str">
        <f>VLOOKUP(Table1157[[#This Row],[startni broj]],Sheet1!A:S,19,FALSE)</f>
        <v>GM39</v>
      </c>
      <c r="F21" s="37" t="str">
        <f>VLOOKUP(Table1157[[#This Row],[startni broj]],Sheet1!A:S,13,FALSE)</f>
        <v>M</v>
      </c>
      <c r="G21" s="53">
        <v>2.5023148148148145E-2</v>
      </c>
    </row>
    <row r="22" spans="1:12" ht="15" x14ac:dyDescent="0.25">
      <c r="A22" s="16">
        <v>62</v>
      </c>
      <c r="B22" s="13">
        <v>13</v>
      </c>
      <c r="C22" s="36" t="str">
        <f>VLOOKUP(Table1157[[#This Row],[startni broj]],Sheet1!A:S,2,FALSE)</f>
        <v>Mateis Damir</v>
      </c>
      <c r="D22" s="37" t="str">
        <f>VLOOKUP(Table1157[[#This Row],[startni broj]],Sheet1!A:S,15,FALSE)</f>
        <v>RSD Uljanik / TK Albona</v>
      </c>
      <c r="E22" s="37" t="str">
        <f>VLOOKUP(Table1157[[#This Row],[startni broj]],Sheet1!A:S,19,FALSE)</f>
        <v>GM59</v>
      </c>
      <c r="F22" s="37" t="str">
        <f>VLOOKUP(Table1157[[#This Row],[startni broj]],Sheet1!A:S,13,FALSE)</f>
        <v>M</v>
      </c>
      <c r="G22" s="53">
        <v>2.5185185185185185E-2</v>
      </c>
    </row>
    <row r="23" spans="1:12" ht="15" customHeight="1" x14ac:dyDescent="0.25">
      <c r="A23" s="16">
        <v>54</v>
      </c>
      <c r="B23" s="13">
        <v>14</v>
      </c>
      <c r="C23" s="36" t="str">
        <f>VLOOKUP(Table1157[[#This Row],[startni broj]],Sheet1!A:S,2,FALSE)</f>
        <v>Letinić Alfio</v>
      </c>
      <c r="D23" s="37" t="str">
        <f>VLOOKUP(Table1157[[#This Row],[startni broj]],Sheet1!A:S,15,FALSE)</f>
        <v>individual</v>
      </c>
      <c r="E23" s="37" t="str">
        <f>VLOOKUP(Table1157[[#This Row],[startni broj]],Sheet1!A:S,19,FALSE)</f>
        <v>GM49</v>
      </c>
      <c r="F23" s="37" t="str">
        <f>VLOOKUP(Table1157[[#This Row],[startni broj]],Sheet1!A:S,13,FALSE)</f>
        <v>M</v>
      </c>
      <c r="G23" s="53">
        <v>2.5810185185185183E-2</v>
      </c>
    </row>
    <row r="24" spans="1:12" ht="15" x14ac:dyDescent="0.25">
      <c r="A24" s="16">
        <v>66</v>
      </c>
      <c r="B24" s="13">
        <v>15</v>
      </c>
      <c r="C24" s="36" t="str">
        <f>VLOOKUP(Table1157[[#This Row],[startni broj]],Sheet1!A:S,2,FALSE)</f>
        <v>Zajkovski Ljubo</v>
      </c>
      <c r="D24" s="37" t="str">
        <f>VLOOKUP(Table1157[[#This Row],[startni broj]],Sheet1!A:S,15,FALSE)</f>
        <v>RSD Uljanik</v>
      </c>
      <c r="E24" s="37" t="str">
        <f>VLOOKUP(Table1157[[#This Row],[startni broj]],Sheet1!A:S,19,FALSE)</f>
        <v>GM59</v>
      </c>
      <c r="F24" s="37" t="str">
        <f>VLOOKUP(Table1157[[#This Row],[startni broj]],Sheet1!A:S,13,FALSE)</f>
        <v>M</v>
      </c>
      <c r="G24" s="53">
        <v>2.7002314814814812E-2</v>
      </c>
    </row>
    <row r="25" spans="1:12" ht="15" x14ac:dyDescent="0.25">
      <c r="A25" s="16">
        <v>73</v>
      </c>
      <c r="B25" s="13">
        <v>16</v>
      </c>
      <c r="C25" s="36" t="str">
        <f>VLOOKUP(Table1157[[#This Row],[startni broj]],Sheet1!A:S,2,FALSE)</f>
        <v>Zuban Loris</v>
      </c>
      <c r="D25" s="37" t="str">
        <f>VLOOKUP(Table1157[[#This Row],[startni broj]],Sheet1!A:S,15,FALSE)</f>
        <v>RSD Uljanik</v>
      </c>
      <c r="E25" s="37" t="str">
        <f>VLOOKUP(Table1157[[#This Row],[startni broj]],Sheet1!A:S,19,FALSE)</f>
        <v>GM39</v>
      </c>
      <c r="F25" s="37" t="str">
        <f>VLOOKUP(Table1157[[#This Row],[startni broj]],Sheet1!A:S,13,FALSE)</f>
        <v>M</v>
      </c>
      <c r="G25" s="53">
        <v>2.7094907407407404E-2</v>
      </c>
    </row>
    <row r="26" spans="1:12" ht="15" x14ac:dyDescent="0.25">
      <c r="A26" s="16">
        <v>22</v>
      </c>
      <c r="B26" s="13">
        <v>17</v>
      </c>
      <c r="C26" s="36" t="str">
        <f>VLOOKUP(Table1157[[#This Row],[startni broj]],Sheet1!A:S,2,FALSE)</f>
        <v>Grozdanić Miljenko</v>
      </c>
      <c r="D26" s="37" t="str">
        <f>VLOOKUP(Table1157[[#This Row],[startni broj]],Sheet1!A:S,15,FALSE)</f>
        <v>AS Albona</v>
      </c>
      <c r="E26" s="37" t="str">
        <f>VLOOKUP(Table1157[[#This Row],[startni broj]],Sheet1!A:S,19,FALSE)</f>
        <v>GM+60</v>
      </c>
      <c r="F26" s="37" t="str">
        <f>VLOOKUP(Table1157[[#This Row],[startni broj]],Sheet1!A:S,13,FALSE)</f>
        <v>M</v>
      </c>
      <c r="G26" s="53">
        <v>2.7141203703703706E-2</v>
      </c>
    </row>
    <row r="27" spans="1:12" ht="15" x14ac:dyDescent="0.25">
      <c r="A27" s="16">
        <v>10</v>
      </c>
      <c r="B27" s="13">
        <v>18</v>
      </c>
      <c r="C27" s="36" t="str">
        <f>VLOOKUP(Table1157[[#This Row],[startni broj]],Sheet1!A:S,2,FALSE)</f>
        <v>Sagadin Zoran</v>
      </c>
      <c r="D27" s="37" t="str">
        <f>VLOOKUP(Table1157[[#This Row],[startni broj]],Sheet1!A:S,15,FALSE)</f>
        <v>RSD Uljanik</v>
      </c>
      <c r="E27" s="37" t="str">
        <f>VLOOKUP(Table1157[[#This Row],[startni broj]],Sheet1!A:S,19,FALSE)</f>
        <v>GM49</v>
      </c>
      <c r="F27" s="37" t="str">
        <f>VLOOKUP(Table1157[[#This Row],[startni broj]],Sheet1!A:S,13,FALSE)</f>
        <v>M</v>
      </c>
      <c r="G27" s="53">
        <v>2.7731481481481478E-2</v>
      </c>
    </row>
    <row r="28" spans="1:12" ht="15" x14ac:dyDescent="0.25">
      <c r="A28" s="16">
        <v>19</v>
      </c>
      <c r="B28" s="13">
        <v>19</v>
      </c>
      <c r="C28" s="36" t="str">
        <f>VLOOKUP(Table1157[[#This Row],[startni broj]],Sheet1!A:S,2,FALSE)</f>
        <v>Hujdurović Avdo</v>
      </c>
      <c r="D28" s="37" t="str">
        <f>VLOOKUP(Table1157[[#This Row],[startni broj]],Sheet1!A:S,15,FALSE)</f>
        <v>AS Albona</v>
      </c>
      <c r="E28" s="37" t="str">
        <f>VLOOKUP(Table1157[[#This Row],[startni broj]],Sheet1!A:S,19,FALSE)</f>
        <v>GM29</v>
      </c>
      <c r="F28" s="37" t="str">
        <f>VLOOKUP(Table1157[[#This Row],[startni broj]],Sheet1!A:S,13,FALSE)</f>
        <v>M</v>
      </c>
      <c r="G28" s="53">
        <v>2.7986111111111111E-2</v>
      </c>
    </row>
    <row r="29" spans="1:12" ht="15" x14ac:dyDescent="0.25">
      <c r="A29" s="16">
        <v>15</v>
      </c>
      <c r="B29" s="13">
        <v>20</v>
      </c>
      <c r="C29" s="36" t="str">
        <f>VLOOKUP(Table1157[[#This Row],[startni broj]],Sheet1!A:S,2,FALSE)</f>
        <v>Diklić Marinko</v>
      </c>
      <c r="D29" s="37" t="str">
        <f>VLOOKUP(Table1157[[#This Row],[startni broj]],Sheet1!A:S,15,FALSE)</f>
        <v>A.K.Kastav maraton</v>
      </c>
      <c r="E29" s="37" t="str">
        <f>VLOOKUP(Table1157[[#This Row],[startni broj]],Sheet1!A:S,19,FALSE)</f>
        <v>GM49</v>
      </c>
      <c r="F29" s="37" t="str">
        <f>VLOOKUP(Table1157[[#This Row],[startni broj]],Sheet1!A:S,13,FALSE)</f>
        <v>M</v>
      </c>
      <c r="G29" s="53">
        <v>2.8229166666666666E-2</v>
      </c>
    </row>
    <row r="30" spans="1:12" ht="15" x14ac:dyDescent="0.25">
      <c r="A30" s="16">
        <v>13</v>
      </c>
      <c r="B30" s="13">
        <v>21</v>
      </c>
      <c r="C30" s="36" t="str">
        <f>VLOOKUP(Table1157[[#This Row],[startni broj]],Sheet1!A:S,2,FALSE)</f>
        <v>Šćur Vlado</v>
      </c>
      <c r="D30" s="37" t="str">
        <f>VLOOKUP(Table1157[[#This Row],[startni broj]],Sheet1!A:S,15,FALSE)</f>
        <v>individual</v>
      </c>
      <c r="E30" s="37" t="str">
        <f>VLOOKUP(Table1157[[#This Row],[startni broj]],Sheet1!A:S,19,FALSE)</f>
        <v>GM59</v>
      </c>
      <c r="F30" s="37" t="str">
        <f>VLOOKUP(Table1157[[#This Row],[startni broj]],Sheet1!A:S,13,FALSE)</f>
        <v>M</v>
      </c>
      <c r="G30" s="53">
        <v>2.9050925925925928E-2</v>
      </c>
    </row>
    <row r="31" spans="1:12" ht="15" x14ac:dyDescent="0.25">
      <c r="A31" s="16">
        <v>63</v>
      </c>
      <c r="B31" s="13">
        <v>22</v>
      </c>
      <c r="C31" s="36" t="str">
        <f>VLOOKUP(Table1157[[#This Row],[startni broj]],Sheet1!A:S,2,FALSE)</f>
        <v>Stamenković Mladen</v>
      </c>
      <c r="D31" s="37" t="str">
        <f>VLOOKUP(Table1157[[#This Row],[startni broj]],Sheet1!A:S,15,FALSE)</f>
        <v>RSD Uljanik</v>
      </c>
      <c r="E31" s="37" t="str">
        <f>VLOOKUP(Table1157[[#This Row],[startni broj]],Sheet1!A:S,19,FALSE)</f>
        <v>GM59</v>
      </c>
      <c r="F31" s="37" t="str">
        <f>VLOOKUP(Table1157[[#This Row],[startni broj]],Sheet1!A:S,13,FALSE)</f>
        <v>M</v>
      </c>
      <c r="G31" s="53">
        <v>2.9166666666666664E-2</v>
      </c>
    </row>
    <row r="32" spans="1:12" ht="15" x14ac:dyDescent="0.25">
      <c r="A32" s="16">
        <v>78</v>
      </c>
      <c r="B32" s="13">
        <v>23</v>
      </c>
      <c r="C32" s="36" t="str">
        <f>VLOOKUP(Table1157[[#This Row],[startni broj]],Sheet1!A:S,2,FALSE)</f>
        <v>Iković Željko</v>
      </c>
      <c r="D32" s="37" t="str">
        <f>VLOOKUP(Table1157[[#This Row],[startni broj]],Sheet1!A:S,15,FALSE)</f>
        <v>RSD Uljanik</v>
      </c>
      <c r="E32" s="37" t="str">
        <f>VLOOKUP(Table1157[[#This Row],[startni broj]],Sheet1!A:S,19,FALSE)</f>
        <v>GM59</v>
      </c>
      <c r="F32" s="37" t="str">
        <f>VLOOKUP(Table1157[[#This Row],[startni broj]],Sheet1!A:S,13,FALSE)</f>
        <v>M</v>
      </c>
      <c r="G32" s="53">
        <v>2.946759259259259E-2</v>
      </c>
    </row>
    <row r="33" spans="1:7" ht="15" x14ac:dyDescent="0.25">
      <c r="A33" s="16">
        <v>24</v>
      </c>
      <c r="B33" s="13">
        <v>24</v>
      </c>
      <c r="C33" s="36" t="str">
        <f>VLOOKUP(Table1157[[#This Row],[startni broj]],Sheet1!A:S,2,FALSE)</f>
        <v>Fućak Giani</v>
      </c>
      <c r="D33" s="37" t="str">
        <f>VLOOKUP(Table1157[[#This Row],[startni broj]],Sheet1!A:S,15,FALSE)</f>
        <v>individual</v>
      </c>
      <c r="E33" s="37" t="str">
        <f>VLOOKUP(Table1157[[#This Row],[startni broj]],Sheet1!A:S,19,FALSE)</f>
        <v>GM59</v>
      </c>
      <c r="F33" s="37" t="str">
        <f>VLOOKUP(Table1157[[#This Row],[startni broj]],Sheet1!A:S,13,FALSE)</f>
        <v>M</v>
      </c>
      <c r="G33" s="53">
        <v>3.1192129629629629E-2</v>
      </c>
    </row>
    <row r="34" spans="1:7" ht="15" x14ac:dyDescent="0.25">
      <c r="A34" s="16">
        <v>58</v>
      </c>
      <c r="B34" s="13">
        <v>25</v>
      </c>
      <c r="C34" s="36" t="str">
        <f>VLOOKUP(Table1157[[#This Row],[startni broj]],Sheet1!A:S,2,FALSE)</f>
        <v>Rnjak Ivan</v>
      </c>
      <c r="D34" s="37" t="str">
        <f>VLOOKUP(Table1157[[#This Row],[startni broj]],Sheet1!A:S,15,FALSE)</f>
        <v>RSD Uljanik</v>
      </c>
      <c r="E34" s="37" t="str">
        <f>VLOOKUP(Table1157[[#This Row],[startni broj]],Sheet1!A:S,19,FALSE)</f>
        <v>GM29</v>
      </c>
      <c r="F34" s="37" t="str">
        <f>VLOOKUP(Table1157[[#This Row],[startni broj]],Sheet1!A:S,13,FALSE)</f>
        <v>M</v>
      </c>
      <c r="G34" s="53">
        <v>3.123842592592593E-2</v>
      </c>
    </row>
    <row r="35" spans="1:7" ht="15" x14ac:dyDescent="0.25">
      <c r="A35" s="16">
        <v>71</v>
      </c>
      <c r="B35" s="13">
        <v>26</v>
      </c>
      <c r="C35" s="36" t="str">
        <f>VLOOKUP(Table1157[[#This Row],[startni broj]],Sheet1!A:S,2,FALSE)</f>
        <v>Rnjak Ozren</v>
      </c>
      <c r="D35" s="37" t="str">
        <f>VLOOKUP(Table1157[[#This Row],[startni broj]],Sheet1!A:S,15,FALSE)</f>
        <v>RSD Uljanik</v>
      </c>
      <c r="E35" s="37" t="str">
        <f>VLOOKUP(Table1157[[#This Row],[startni broj]],Sheet1!A:S,19,FALSE)</f>
        <v>GM59</v>
      </c>
      <c r="F35" s="37" t="str">
        <f>VLOOKUP(Table1157[[#This Row],[startni broj]],Sheet1!A:S,13,FALSE)</f>
        <v>M</v>
      </c>
      <c r="G35" s="53">
        <v>3.1331018518518515E-2</v>
      </c>
    </row>
    <row r="36" spans="1:7" ht="15" x14ac:dyDescent="0.25">
      <c r="A36" s="16">
        <v>26</v>
      </c>
      <c r="B36" s="13">
        <v>27</v>
      </c>
      <c r="C36" s="36" t="str">
        <f>VLOOKUP(Table1157[[#This Row],[startni broj]],Sheet1!A:S,2,FALSE)</f>
        <v>Lazar Andrej</v>
      </c>
      <c r="D36" s="37" t="str">
        <f>VLOOKUP(Table1157[[#This Row],[startni broj]],Sheet1!A:S,15,FALSE)</f>
        <v>RSD Uljanik</v>
      </c>
      <c r="E36" s="37" t="str">
        <f>VLOOKUP(Table1157[[#This Row],[startni broj]],Sheet1!A:S,19,FALSE)</f>
        <v>GM59</v>
      </c>
      <c r="F36" s="37" t="str">
        <f>VLOOKUP(Table1157[[#This Row],[startni broj]],Sheet1!A:S,13,FALSE)</f>
        <v>M</v>
      </c>
      <c r="G36" s="53">
        <v>3.1898148148148148E-2</v>
      </c>
    </row>
    <row r="37" spans="1:7" ht="15" x14ac:dyDescent="0.25">
      <c r="A37" s="16">
        <v>76</v>
      </c>
      <c r="B37" s="13">
        <v>28</v>
      </c>
      <c r="C37" s="36" t="str">
        <f>VLOOKUP(Table1157[[#This Row],[startni broj]],Sheet1!A:S,2,FALSE)</f>
        <v>Puškarić Ivan</v>
      </c>
      <c r="D37" s="37" t="str">
        <f>VLOOKUP(Table1157[[#This Row],[startni broj]],Sheet1!A:S,15,FALSE)</f>
        <v>individual</v>
      </c>
      <c r="E37" s="37" t="str">
        <f>VLOOKUP(Table1157[[#This Row],[startni broj]],Sheet1!A:S,19,FALSE)</f>
        <v>GM19</v>
      </c>
      <c r="F37" s="37" t="str">
        <f>VLOOKUP(Table1157[[#This Row],[startni broj]],Sheet1!A:S,13,FALSE)</f>
        <v>M</v>
      </c>
      <c r="G37" s="53">
        <v>3.3275462962962958E-2</v>
      </c>
    </row>
    <row r="38" spans="1:7" ht="15" x14ac:dyDescent="0.25">
      <c r="A38" s="16">
        <v>18</v>
      </c>
      <c r="B38" s="13">
        <v>29</v>
      </c>
      <c r="C38" s="36" t="str">
        <f>VLOOKUP(Table1157[[#This Row],[startni broj]],Sheet1!A:S,2,FALSE)</f>
        <v>Dorić Samir</v>
      </c>
      <c r="D38" s="37" t="str">
        <f>VLOOKUP(Table1157[[#This Row],[startni broj]],Sheet1!A:S,15,FALSE)</f>
        <v>AS Albona</v>
      </c>
      <c r="E38" s="37" t="str">
        <f>VLOOKUP(Table1157[[#This Row],[startni broj]],Sheet1!A:S,19,FALSE)</f>
        <v>GM29</v>
      </c>
      <c r="F38" s="37" t="str">
        <f>VLOOKUP(Table1157[[#This Row],[startni broj]],Sheet1!A:S,13,FALSE)</f>
        <v>M</v>
      </c>
      <c r="G38" s="53">
        <v>3.3738425925925929E-2</v>
      </c>
    </row>
    <row r="39" spans="1:7" ht="15" x14ac:dyDescent="0.25">
      <c r="A39" s="16">
        <v>34</v>
      </c>
      <c r="B39" s="13">
        <v>30</v>
      </c>
      <c r="C39" s="36" t="str">
        <f>VLOOKUP(Table1157[[#This Row],[startni broj]],Sheet1!A:S,2,FALSE)</f>
        <v>Šarčević Rajko</v>
      </c>
      <c r="D39" s="37" t="str">
        <f>VLOOKUP(Table1157[[#This Row],[startni broj]],Sheet1!A:S,15,FALSE)</f>
        <v>AK Kvarner</v>
      </c>
      <c r="E39" s="37" t="str">
        <f>VLOOKUP(Table1157[[#This Row],[startni broj]],Sheet1!A:S,19,FALSE)</f>
        <v>GM+60</v>
      </c>
      <c r="F39" s="37" t="str">
        <f>VLOOKUP(Table1157[[#This Row],[startni broj]],Sheet1!A:S,13,FALSE)</f>
        <v>M</v>
      </c>
      <c r="G39" s="53">
        <v>3.3796296296296297E-2</v>
      </c>
    </row>
    <row r="40" spans="1:7" ht="15" x14ac:dyDescent="0.25">
      <c r="A40" s="16">
        <v>65</v>
      </c>
      <c r="B40" s="13">
        <v>31</v>
      </c>
      <c r="C40" s="36" t="str">
        <f>VLOOKUP(Table1157[[#This Row],[startni broj]],Sheet1!A:S,2,FALSE)</f>
        <v>Nadenić Josip</v>
      </c>
      <c r="D40" s="37" t="str">
        <f>VLOOKUP(Table1157[[#This Row],[startni broj]],Sheet1!A:S,15,FALSE)</f>
        <v>RSD Uljanik</v>
      </c>
      <c r="E40" s="37" t="str">
        <f>VLOOKUP(Table1157[[#This Row],[startni broj]],Sheet1!A:S,19,FALSE)</f>
        <v>GM+60</v>
      </c>
      <c r="F40" s="37" t="str">
        <f>VLOOKUP(Table1157[[#This Row],[startni broj]],Sheet1!A:S,13,FALSE)</f>
        <v>M</v>
      </c>
      <c r="G40" s="53">
        <v>3.4849537037037033E-2</v>
      </c>
    </row>
    <row r="41" spans="1:7" ht="15" x14ac:dyDescent="0.25">
      <c r="A41" s="16">
        <v>67</v>
      </c>
      <c r="B41" s="13">
        <v>32</v>
      </c>
      <c r="C41" s="36" t="str">
        <f>VLOOKUP(Table1157[[#This Row],[startni broj]],Sheet1!A:S,2,FALSE)</f>
        <v>Brnčić Luka</v>
      </c>
      <c r="D41" s="37" t="str">
        <f>VLOOKUP(Table1157[[#This Row],[startni broj]],Sheet1!A:S,15,FALSE)</f>
        <v>OK LOKVE</v>
      </c>
      <c r="E41" s="37" t="str">
        <f>VLOOKUP(Table1157[[#This Row],[startni broj]],Sheet1!A:S,19,FALSE)</f>
        <v>GM29</v>
      </c>
      <c r="F41" s="37" t="str">
        <f>VLOOKUP(Table1157[[#This Row],[startni broj]],Sheet1!A:S,13,FALSE)</f>
        <v>M</v>
      </c>
      <c r="G41" s="53">
        <v>3.5555555555555556E-2</v>
      </c>
    </row>
    <row r="42" spans="1:7" ht="15" x14ac:dyDescent="0.25">
      <c r="A42" s="16">
        <v>60</v>
      </c>
      <c r="B42" s="13">
        <v>33</v>
      </c>
      <c r="C42" s="36" t="str">
        <f>VLOOKUP(Table1157[[#This Row],[startni broj]],Sheet1!A:S,2,FALSE)</f>
        <v>Tomić Mato</v>
      </c>
      <c r="D42" s="37" t="str">
        <f>VLOOKUP(Table1157[[#This Row],[startni broj]],Sheet1!A:S,15,FALSE)</f>
        <v>RSD Uljanik</v>
      </c>
      <c r="E42" s="37" t="str">
        <f>VLOOKUP(Table1157[[#This Row],[startni broj]],Sheet1!A:S,19,FALSE)</f>
        <v>GM+60</v>
      </c>
      <c r="F42" s="37" t="str">
        <f>VLOOKUP(Table1157[[#This Row],[startni broj]],Sheet1!A:S,13,FALSE)</f>
        <v>M</v>
      </c>
      <c r="G42" s="53">
        <v>3.6724537037037035E-2</v>
      </c>
    </row>
    <row r="43" spans="1:7" ht="15" x14ac:dyDescent="0.25">
      <c r="A43" s="16">
        <v>56</v>
      </c>
      <c r="B43" s="13">
        <v>34</v>
      </c>
      <c r="C43" s="36" t="str">
        <f>VLOOKUP(Table1157[[#This Row],[startni broj]],Sheet1!A:S,2,FALSE)</f>
        <v>Kalčić Mario</v>
      </c>
      <c r="D43" s="37" t="str">
        <f>VLOOKUP(Table1157[[#This Row],[startni broj]],Sheet1!A:S,15,FALSE)</f>
        <v>individual</v>
      </c>
      <c r="E43" s="37" t="str">
        <f>VLOOKUP(Table1157[[#This Row],[startni broj]],Sheet1!A:S,19,FALSE)</f>
        <v>GM+60</v>
      </c>
      <c r="F43" s="37" t="str">
        <f>VLOOKUP(Table1157[[#This Row],[startni broj]],Sheet1!A:S,13,FALSE)</f>
        <v>M</v>
      </c>
      <c r="G43" s="53">
        <v>3.7673611111111109E-2</v>
      </c>
    </row>
    <row r="44" spans="1:7" ht="15" x14ac:dyDescent="0.25">
      <c r="A44" s="16">
        <v>8</v>
      </c>
      <c r="B44" s="13">
        <v>35</v>
      </c>
      <c r="C44" s="36" t="str">
        <f>VLOOKUP(Table1157[[#This Row],[startni broj]],Sheet1!A:S,2,FALSE)</f>
        <v>Grižančić Romano</v>
      </c>
      <c r="D44" s="37" t="str">
        <f>VLOOKUP(Table1157[[#This Row],[startni broj]],Sheet1!A:S,15,FALSE)</f>
        <v>individual</v>
      </c>
      <c r="E44" s="37" t="str">
        <f>VLOOKUP(Table1157[[#This Row],[startni broj]],Sheet1!A:S,19,FALSE)</f>
        <v>GM39</v>
      </c>
      <c r="F44" s="37" t="str">
        <f>VLOOKUP(Table1157[[#This Row],[startni broj]],Sheet1!A:S,13,FALSE)</f>
        <v>M</v>
      </c>
      <c r="G44" s="53">
        <v>3.936342592592592E-2</v>
      </c>
    </row>
    <row r="45" spans="1:7" ht="15" x14ac:dyDescent="0.25">
      <c r="A45" s="16">
        <v>75</v>
      </c>
      <c r="B45" s="13">
        <v>36</v>
      </c>
      <c r="C45" s="34" t="str">
        <f>VLOOKUP(Table1157[[#This Row],[startni broj]],Sheet1!A:S,2,FALSE)</f>
        <v>Večerina Ivan</v>
      </c>
      <c r="D45" s="35" t="str">
        <f>VLOOKUP(Table1157[[#This Row],[startni broj]],Sheet1!A:S,15,FALSE)</f>
        <v>individual</v>
      </c>
      <c r="E45" s="35" t="str">
        <f>VLOOKUP(Table1157[[#This Row],[startni broj]],Sheet1!A:S,19,FALSE)</f>
        <v>GM+60</v>
      </c>
      <c r="F45" s="35" t="str">
        <f>VLOOKUP(Table1157[[#This Row],[startni broj]],Sheet1!A:S,13,FALSE)</f>
        <v>M</v>
      </c>
      <c r="G45" s="53">
        <v>3.9548611111111111E-2</v>
      </c>
    </row>
    <row r="46" spans="1:7" ht="15" x14ac:dyDescent="0.25">
      <c r="A46" s="16">
        <v>74</v>
      </c>
      <c r="B46" s="13">
        <v>37</v>
      </c>
      <c r="C46" s="38" t="str">
        <f>VLOOKUP(Table1157[[#This Row],[startni broj]],Sheet1!A:S,2,FALSE)</f>
        <v>Simsig Valdi</v>
      </c>
      <c r="D46" s="39" t="str">
        <f>VLOOKUP(Table1157[[#This Row],[startni broj]],Sheet1!A:S,15,FALSE)</f>
        <v>individual</v>
      </c>
      <c r="E46" s="39" t="str">
        <f>VLOOKUP(Table1157[[#This Row],[startni broj]],Sheet1!A:S,19,FALSE)</f>
        <v>GM+60</v>
      </c>
      <c r="F46" s="39" t="str">
        <f>VLOOKUP(Table1157[[#This Row],[startni broj]],Sheet1!A:S,13,FALSE)</f>
        <v>M</v>
      </c>
      <c r="G46" s="53">
        <v>4.1215277777777774E-2</v>
      </c>
    </row>
    <row r="47" spans="1:7" ht="15.75" thickBot="1" x14ac:dyDescent="0.3">
      <c r="A47" s="16">
        <v>68</v>
      </c>
      <c r="B47" s="13">
        <v>38</v>
      </c>
      <c r="C47" s="38" t="str">
        <f>VLOOKUP(Table1157[[#This Row],[startni broj]],Sheet1!A:S,2,FALSE)</f>
        <v>Lujić Dušan</v>
      </c>
      <c r="D47" s="39" t="str">
        <f>VLOOKUP(Table1157[[#This Row],[startni broj]],Sheet1!A:S,15,FALSE)</f>
        <v>RSD Uljanik</v>
      </c>
      <c r="E47" s="39" t="str">
        <f>VLOOKUP(Table1157[[#This Row],[startni broj]],Sheet1!A:S,19,FALSE)</f>
        <v>GM59</v>
      </c>
      <c r="F47" s="39" t="str">
        <f>VLOOKUP(Table1157[[#This Row],[startni broj]],Sheet1!A:S,13,FALSE)</f>
        <v>M</v>
      </c>
      <c r="G47" s="62" t="s">
        <v>507</v>
      </c>
    </row>
    <row r="48" spans="1:7" ht="15" x14ac:dyDescent="0.25">
      <c r="A48" s="176">
        <v>81</v>
      </c>
      <c r="B48" s="177">
        <v>1</v>
      </c>
      <c r="C48" s="178" t="str">
        <f>VLOOKUP(Table1157[[#This Row],[startni broj]],Sheet1!A:S,2,FALSE)</f>
        <v xml:space="preserve">Belušić Barbara </v>
      </c>
      <c r="D48" s="179" t="str">
        <f>VLOOKUP(Table1157[[#This Row],[startni broj]],Sheet1!A:S,15,FALSE)</f>
        <v>AK ''ISTRA'' Pula</v>
      </c>
      <c r="E48" s="179" t="str">
        <f>VLOOKUP(Table1157[[#This Row],[startni broj]],Sheet1!A:S,19,FALSE)</f>
        <v>GŽ39</v>
      </c>
      <c r="F48" s="179" t="str">
        <f>VLOOKUP(Table1157[[#This Row],[startni broj]],Sheet1!A:S,13,FALSE)</f>
        <v>Ž</v>
      </c>
      <c r="G48" s="180">
        <v>2.269675925925926E-2</v>
      </c>
    </row>
    <row r="49" spans="1:7" ht="15" customHeight="1" x14ac:dyDescent="0.25">
      <c r="A49" s="181">
        <v>110</v>
      </c>
      <c r="B49" s="182">
        <v>2</v>
      </c>
      <c r="C49" s="183" t="str">
        <f>VLOOKUP(Table1157[[#This Row],[startni broj]],Sheet1!A:S,2,FALSE)</f>
        <v>Bolić Jasna</v>
      </c>
      <c r="D49" s="184" t="str">
        <f>VLOOKUP(Table1157[[#This Row],[startni broj]],Sheet1!A:S,15,FALSE)</f>
        <v>KT Uljanik</v>
      </c>
      <c r="E49" s="184" t="str">
        <f>VLOOKUP(Table1157[[#This Row],[startni broj]],Sheet1!A:S,19,FALSE)</f>
        <v>GŽ29</v>
      </c>
      <c r="F49" s="184" t="str">
        <f>VLOOKUP(Table1157[[#This Row],[startni broj]],Sheet1!A:S,13,FALSE)</f>
        <v>Ž</v>
      </c>
      <c r="G49" s="185">
        <v>2.7141203703703706E-2</v>
      </c>
    </row>
    <row r="50" spans="1:7" ht="15.75" thickBot="1" x14ac:dyDescent="0.3">
      <c r="A50" s="186">
        <v>115</v>
      </c>
      <c r="B50" s="187">
        <v>3</v>
      </c>
      <c r="C50" s="188" t="str">
        <f>VLOOKUP(Table1157[[#This Row],[startni broj]],Sheet1!A:S,2,FALSE)</f>
        <v>Šćur Valentina</v>
      </c>
      <c r="D50" s="189" t="str">
        <f>VLOOKUP(Table1157[[#This Row],[startni broj]],Sheet1!A:S,15,FALSE)</f>
        <v>individual</v>
      </c>
      <c r="E50" s="189" t="str">
        <f>VLOOKUP(Table1157[[#This Row],[startni broj]],Sheet1!A:S,19,FALSE)</f>
        <v>GŽ19</v>
      </c>
      <c r="F50" s="189" t="str">
        <f>VLOOKUP(Table1157[[#This Row],[startni broj]],Sheet1!A:S,13,FALSE)</f>
        <v>Ž</v>
      </c>
      <c r="G50" s="190">
        <v>2.75E-2</v>
      </c>
    </row>
    <row r="51" spans="1:7" ht="15" x14ac:dyDescent="0.25">
      <c r="A51" s="109">
        <v>112</v>
      </c>
      <c r="B51" s="110">
        <v>4</v>
      </c>
      <c r="C51" s="111" t="str">
        <f>VLOOKUP(Table1157[[#This Row],[startni broj]],Sheet1!A:S,2,FALSE)</f>
        <v xml:space="preserve">Ferraz Chantal </v>
      </c>
      <c r="D51" s="112" t="str">
        <f>VLOOKUP(Table1157[[#This Row],[startni broj]],Sheet1!A:S,15,FALSE)</f>
        <v>individual</v>
      </c>
      <c r="E51" s="112" t="str">
        <f>VLOOKUP(Table1157[[#This Row],[startni broj]],Sheet1!A:S,19,FALSE)</f>
        <v>GŽ49</v>
      </c>
      <c r="F51" s="112" t="str">
        <f>VLOOKUP(Table1157[[#This Row],[startni broj]],Sheet1!A:S,13,FALSE)</f>
        <v>Ž</v>
      </c>
      <c r="G51" s="113">
        <v>2.9965277777777775E-2</v>
      </c>
    </row>
    <row r="52" spans="1:7" ht="15" x14ac:dyDescent="0.25">
      <c r="A52" s="109">
        <v>90</v>
      </c>
      <c r="B52" s="110">
        <v>5</v>
      </c>
      <c r="C52" s="111" t="str">
        <f>VLOOKUP(Table1157[[#This Row],[startni broj]],Sheet1!A:S,2,FALSE)</f>
        <v>Mikuljan Nuša</v>
      </c>
      <c r="D52" s="112" t="str">
        <f>VLOOKUP(Table1157[[#This Row],[startni broj]],Sheet1!A:S,15,FALSE)</f>
        <v>individual</v>
      </c>
      <c r="E52" s="112" t="str">
        <f>VLOOKUP(Table1157[[#This Row],[startni broj]],Sheet1!A:S,19,FALSE)</f>
        <v>GŽ29</v>
      </c>
      <c r="F52" s="112" t="str">
        <f>VLOOKUP(Table1157[[#This Row],[startni broj]],Sheet1!A:S,13,FALSE)</f>
        <v>Ž</v>
      </c>
      <c r="G52" s="114">
        <v>3.0127314814814815E-2</v>
      </c>
    </row>
    <row r="53" spans="1:7" ht="15" customHeight="1" x14ac:dyDescent="0.25">
      <c r="A53" s="109">
        <v>84</v>
      </c>
      <c r="B53" s="110">
        <v>6</v>
      </c>
      <c r="C53" s="111" t="str">
        <f>VLOOKUP(Table1157[[#This Row],[startni broj]],Sheet1!A:S,2,FALSE)</f>
        <v>Hujdurović Alma</v>
      </c>
      <c r="D53" s="112" t="str">
        <f>VLOOKUP(Table1157[[#This Row],[startni broj]],Sheet1!A:S,15,FALSE)</f>
        <v>AS Albona</v>
      </c>
      <c r="E53" s="112" t="str">
        <f>VLOOKUP(Table1157[[#This Row],[startni broj]],Sheet1!A:S,19,FALSE)</f>
        <v>GŽ19</v>
      </c>
      <c r="F53" s="112" t="str">
        <f>VLOOKUP(Table1157[[#This Row],[startni broj]],Sheet1!A:S,13,FALSE)</f>
        <v>Ž</v>
      </c>
      <c r="G53" s="113">
        <v>3.1030092592592592E-2</v>
      </c>
    </row>
    <row r="54" spans="1:7" ht="15" x14ac:dyDescent="0.25">
      <c r="A54" s="109">
        <v>108</v>
      </c>
      <c r="B54" s="110">
        <v>7</v>
      </c>
      <c r="C54" s="111" t="str">
        <f>VLOOKUP(Table1157[[#This Row],[startni broj]],Sheet1!A:S,2,FALSE)</f>
        <v>Maršić Vedrana</v>
      </c>
      <c r="D54" s="112" t="str">
        <f>VLOOKUP(Table1157[[#This Row],[startni broj]],Sheet1!A:S,15,FALSE)</f>
        <v>RSD Uljanik</v>
      </c>
      <c r="E54" s="112" t="str">
        <f>VLOOKUP(Table1157[[#This Row],[startni broj]],Sheet1!A:S,19,FALSE)</f>
        <v>GŽ39</v>
      </c>
      <c r="F54" s="112" t="str">
        <f>VLOOKUP(Table1157[[#This Row],[startni broj]],Sheet1!A:S,13,FALSE)</f>
        <v>Ž</v>
      </c>
      <c r="G54" s="113">
        <v>3.1331018518518515E-2</v>
      </c>
    </row>
    <row r="55" spans="1:7" ht="15" x14ac:dyDescent="0.25">
      <c r="A55" s="109">
        <v>95</v>
      </c>
      <c r="B55" s="110">
        <v>8</v>
      </c>
      <c r="C55" s="111" t="str">
        <f>VLOOKUP(Table1157[[#This Row],[startni broj]],Sheet1!A:S,2,FALSE)</f>
        <v>Tusić Anamaria</v>
      </c>
      <c r="D55" s="112" t="str">
        <f>VLOOKUP(Table1157[[#This Row],[startni broj]],Sheet1!A:S,15,FALSE)</f>
        <v>OK LOKVE</v>
      </c>
      <c r="E55" s="112" t="str">
        <f>VLOOKUP(Table1157[[#This Row],[startni broj]],Sheet1!A:S,19,FALSE)</f>
        <v>GŽ29</v>
      </c>
      <c r="F55" s="112" t="str">
        <f>VLOOKUP(Table1157[[#This Row],[startni broj]],Sheet1!A:S,13,FALSE)</f>
        <v>Ž</v>
      </c>
      <c r="G55" s="113">
        <v>3.229166666666667E-2</v>
      </c>
    </row>
    <row r="56" spans="1:7" ht="15" x14ac:dyDescent="0.25">
      <c r="A56" s="109">
        <v>114</v>
      </c>
      <c r="B56" s="110">
        <v>9</v>
      </c>
      <c r="C56" s="111" t="str">
        <f>VLOOKUP(Table1157[[#This Row],[startni broj]],Sheet1!A:S,2,FALSE)</f>
        <v>Jeličić Rada</v>
      </c>
      <c r="D56" s="112" t="str">
        <f>VLOOKUP(Table1157[[#This Row],[startni broj]],Sheet1!A:S,15,FALSE)</f>
        <v>RSD Uljanik</v>
      </c>
      <c r="E56" s="112" t="str">
        <f>VLOOKUP(Table1157[[#This Row],[startni broj]],Sheet1!A:S,19,FALSE)</f>
        <v>GŽ49</v>
      </c>
      <c r="F56" s="112" t="str">
        <f>VLOOKUP(Table1157[[#This Row],[startni broj]],Sheet1!A:S,13,FALSE)</f>
        <v>Ž</v>
      </c>
      <c r="G56" s="113">
        <v>3.3622685185185179E-2</v>
      </c>
    </row>
    <row r="57" spans="1:7" ht="15" x14ac:dyDescent="0.25">
      <c r="A57" s="109">
        <v>83</v>
      </c>
      <c r="B57" s="110">
        <v>10</v>
      </c>
      <c r="C57" s="111" t="str">
        <f>VLOOKUP(Table1157[[#This Row],[startni broj]],Sheet1!A:S,2,FALSE)</f>
        <v>Diklić Marina</v>
      </c>
      <c r="D57" s="112" t="str">
        <f>VLOOKUP(Table1157[[#This Row],[startni broj]],Sheet1!A:S,15,FALSE)</f>
        <v>A.K.Kastav maraton</v>
      </c>
      <c r="E57" s="112" t="str">
        <f>VLOOKUP(Table1157[[#This Row],[startni broj]],Sheet1!A:S,19,FALSE)</f>
        <v>GŽ49</v>
      </c>
      <c r="F57" s="112" t="str">
        <f>VLOOKUP(Table1157[[#This Row],[startni broj]],Sheet1!A:S,13,FALSE)</f>
        <v>Ž</v>
      </c>
      <c r="G57" s="113">
        <v>3.4652777777777775E-2</v>
      </c>
    </row>
    <row r="58" spans="1:7" ht="15" x14ac:dyDescent="0.25">
      <c r="A58" s="109">
        <v>98</v>
      </c>
      <c r="B58" s="110">
        <v>11</v>
      </c>
      <c r="C58" s="111" t="str">
        <f>VLOOKUP(Table1157[[#This Row],[startni broj]],Sheet1!A:S,2,FALSE)</f>
        <v>Vanjak Vodopija Vanessa</v>
      </c>
      <c r="D58" s="112" t="str">
        <f>VLOOKUP(Table1157[[#This Row],[startni broj]],Sheet1!A:S,15,FALSE)</f>
        <v>RSD Uljanik</v>
      </c>
      <c r="E58" s="112" t="str">
        <f>VLOOKUP(Table1157[[#This Row],[startni broj]],Sheet1!A:S,19,FALSE)</f>
        <v>GŽ39</v>
      </c>
      <c r="F58" s="112" t="str">
        <f>VLOOKUP(Table1157[[#This Row],[startni broj]],Sheet1!A:S,13,FALSE)</f>
        <v>Ž</v>
      </c>
      <c r="G58" s="113">
        <v>3.5405092592592592E-2</v>
      </c>
    </row>
    <row r="59" spans="1:7" ht="15" x14ac:dyDescent="0.25">
      <c r="A59" s="109">
        <v>86</v>
      </c>
      <c r="B59" s="110">
        <v>12</v>
      </c>
      <c r="C59" s="111" t="str">
        <f>VLOOKUP(Table1157[[#This Row],[startni broj]],Sheet1!A:S,2,FALSE)</f>
        <v>Žužić Suzana</v>
      </c>
      <c r="D59" s="112" t="str">
        <f>VLOOKUP(Table1157[[#This Row],[startni broj]],Sheet1!A:S,15,FALSE)</f>
        <v>individual</v>
      </c>
      <c r="E59" s="112" t="str">
        <f>VLOOKUP(Table1157[[#This Row],[startni broj]],Sheet1!A:S,19,FALSE)</f>
        <v>GŽ49</v>
      </c>
      <c r="F59" s="112" t="str">
        <f>VLOOKUP(Table1157[[#This Row],[startni broj]],Sheet1!A:S,13,FALSE)</f>
        <v>Ž</v>
      </c>
      <c r="G59" s="113">
        <v>3.6006944444444446E-2</v>
      </c>
    </row>
    <row r="60" spans="1:7" ht="15" x14ac:dyDescent="0.25">
      <c r="A60" s="109">
        <v>117</v>
      </c>
      <c r="B60" s="110">
        <v>13</v>
      </c>
      <c r="C60" s="111" t="str">
        <f>VLOOKUP(Table1157[[#This Row],[startni broj]],Sheet1!A:S,2,FALSE)</f>
        <v>Jeličić Radolović Mika</v>
      </c>
      <c r="D60" s="112" t="str">
        <f>VLOOKUP(Table1157[[#This Row],[startni broj]],Sheet1!A:S,15,FALSE)</f>
        <v>RSD Uljanik</v>
      </c>
      <c r="E60" s="112" t="str">
        <f>VLOOKUP(Table1157[[#This Row],[startni broj]],Sheet1!A:S,19,FALSE)</f>
        <v>GŽ49</v>
      </c>
      <c r="F60" s="112" t="str">
        <f>VLOOKUP(Table1157[[#This Row],[startni broj]],Sheet1!A:S,13,FALSE)</f>
        <v>Ž</v>
      </c>
      <c r="G60" s="113">
        <v>3.7256944444444447E-2</v>
      </c>
    </row>
    <row r="61" spans="1:7" ht="12.75" customHeight="1" x14ac:dyDescent="0.25">
      <c r="A61" s="109">
        <v>85</v>
      </c>
      <c r="B61" s="110">
        <v>14</v>
      </c>
      <c r="C61" s="111" t="str">
        <f>VLOOKUP(Table1157[[#This Row],[startni broj]],Sheet1!A:S,2,FALSE)</f>
        <v>Legović Melinda</v>
      </c>
      <c r="D61" s="112" t="str">
        <f>VLOOKUP(Table1157[[#This Row],[startni broj]],Sheet1!A:S,15,FALSE)</f>
        <v>individual</v>
      </c>
      <c r="E61" s="112" t="str">
        <f>VLOOKUP(Table1157[[#This Row],[startni broj]],Sheet1!A:S,19,FALSE)</f>
        <v>GŽ49</v>
      </c>
      <c r="F61" s="112" t="str">
        <f>VLOOKUP(Table1157[[#This Row],[startni broj]],Sheet1!A:S,13,FALSE)</f>
        <v>Ž</v>
      </c>
      <c r="G61" s="113">
        <v>3.861111111111111E-2</v>
      </c>
    </row>
    <row r="62" spans="1:7" ht="12.75" customHeight="1" x14ac:dyDescent="0.25">
      <c r="A62" s="109">
        <v>113</v>
      </c>
      <c r="B62" s="110">
        <v>15</v>
      </c>
      <c r="C62" s="111" t="str">
        <f>VLOOKUP(Table1157[[#This Row],[startni broj]],Sheet1!A:S,2,FALSE)</f>
        <v>Tomanjek Ibadete</v>
      </c>
      <c r="D62" s="112" t="str">
        <f>VLOOKUP(Table1157[[#This Row],[startni broj]],Sheet1!A:S,15,FALSE)</f>
        <v>AS Albona</v>
      </c>
      <c r="E62" s="112" t="str">
        <f>VLOOKUP(Table1157[[#This Row],[startni broj]],Sheet1!A:S,19,FALSE)</f>
        <v>GŽ29</v>
      </c>
      <c r="F62" s="112" t="str">
        <f>VLOOKUP(Table1157[[#This Row],[startni broj]],Sheet1!A:S,13,FALSE)</f>
        <v>Ž</v>
      </c>
      <c r="G62" s="113">
        <v>4.0787037037037038E-2</v>
      </c>
    </row>
    <row r="63" spans="1:7" ht="12.75" customHeight="1" x14ac:dyDescent="0.25">
      <c r="A63" s="109">
        <v>116</v>
      </c>
      <c r="B63" s="110">
        <v>16</v>
      </c>
      <c r="C63" s="115" t="str">
        <f>VLOOKUP(Table1157[[#This Row],[startni broj]],Sheet1!A:S,2,FALSE)</f>
        <v>Sutil Elizabeta</v>
      </c>
      <c r="D63" s="116" t="str">
        <f>VLOOKUP(Table1157[[#This Row],[startni broj]],Sheet1!A:S,15,FALSE)</f>
        <v>individual</v>
      </c>
      <c r="E63" s="116" t="str">
        <f>VLOOKUP(Table1157[[#This Row],[startni broj]],Sheet1!A:S,19,FALSE)</f>
        <v>GŽ+50</v>
      </c>
      <c r="F63" s="116" t="str">
        <f>VLOOKUP(Table1157[[#This Row],[startni broj]],Sheet1!A:S,13,FALSE)</f>
        <v>Ž</v>
      </c>
      <c r="G63" s="113">
        <v>4.1203703703703708E-2</v>
      </c>
    </row>
  </sheetData>
  <mergeCells count="4">
    <mergeCell ref="A6:C6"/>
    <mergeCell ref="E6:G6"/>
    <mergeCell ref="A7:B7"/>
    <mergeCell ref="E7:G7"/>
  </mergeCells>
  <printOptions horizontalCentered="1"/>
  <pageMargins left="0.70866141732283472" right="0.9055118110236221" top="1.1417322834645669" bottom="0.94488188976377963" header="0.31496062992125984" footer="0.31496062992125984"/>
  <pageSetup paperSize="9" scale="72" orientation="portrait" verticalDpi="300" r:id="rId1"/>
  <headerFooter>
    <oddHeader>&amp;C&amp;G</oddHeader>
    <oddFooter>&amp;C&amp;G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KATEGORIJE!$D$1:$D$9</xm:f>
          </x14:formula1>
          <xm:sqref>E7</xm:sqref>
        </x14:dataValidation>
        <x14:dataValidation type="list" allowBlank="1" showInputMessage="1" showErrorMessage="1">
          <x14:formula1>
            <xm:f>KATEGORIJE!$E$1:$E$4</xm:f>
          </x14:formula1>
          <xm:sqref>D7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8"/>
  <sheetViews>
    <sheetView topLeftCell="A16" zoomScale="110" zoomScaleNormal="110" workbookViewId="0">
      <selection activeCell="H15" sqref="H15"/>
    </sheetView>
  </sheetViews>
  <sheetFormatPr defaultRowHeight="12.75" x14ac:dyDescent="0.2"/>
  <cols>
    <col min="1" max="1" width="12.85546875" customWidth="1"/>
    <col min="2" max="2" width="9.28515625" customWidth="1"/>
    <col min="3" max="4" width="28.7109375" customWidth="1"/>
    <col min="5" max="5" width="12" customWidth="1"/>
    <col min="6" max="6" width="9.28515625" bestFit="1" customWidth="1"/>
    <col min="7" max="7" width="10" customWidth="1"/>
    <col min="8" max="10" width="9.140625" customWidth="1"/>
    <col min="11" max="11" width="35.85546875" customWidth="1"/>
    <col min="12" max="12" width="9.140625" customWidth="1"/>
  </cols>
  <sheetData>
    <row r="1" spans="1:12" ht="6" customHeight="1" x14ac:dyDescent="0.4">
      <c r="A1" s="8"/>
      <c r="B1" s="9" t="s">
        <v>253</v>
      </c>
      <c r="C1" s="8"/>
      <c r="D1" s="10"/>
      <c r="E1" s="10"/>
      <c r="F1" s="10"/>
      <c r="G1" s="11"/>
      <c r="H1" s="7"/>
      <c r="I1" s="7"/>
      <c r="J1" s="7"/>
      <c r="K1" s="7"/>
      <c r="L1" s="7"/>
    </row>
    <row r="2" spans="1:12" ht="24" customHeight="1" thickBot="1" x14ac:dyDescent="0.45">
      <c r="A2" s="47" t="s">
        <v>511</v>
      </c>
      <c r="B2" s="47"/>
      <c r="C2" s="47"/>
      <c r="D2" s="42"/>
      <c r="E2" s="48"/>
      <c r="F2" s="48"/>
      <c r="G2" s="48"/>
      <c r="H2" s="7"/>
      <c r="I2" s="7"/>
      <c r="J2" s="7"/>
      <c r="K2" s="7"/>
      <c r="L2" s="7"/>
    </row>
    <row r="3" spans="1:12" ht="19.5" thickTop="1" x14ac:dyDescent="0.3">
      <c r="A3" s="13"/>
      <c r="B3" s="13"/>
      <c r="C3" s="7"/>
      <c r="D3" s="33"/>
      <c r="E3" s="51"/>
      <c r="F3" s="51"/>
      <c r="G3" s="51"/>
      <c r="H3" s="7"/>
      <c r="I3" s="7"/>
      <c r="J3" s="7"/>
      <c r="K3" s="7"/>
      <c r="L3" s="7"/>
    </row>
    <row r="4" spans="1:12" ht="27.75" customHeight="1" x14ac:dyDescent="0.2"/>
    <row r="5" spans="1:12" s="13" customFormat="1" ht="15.75" thickBot="1" x14ac:dyDescent="0.3">
      <c r="A5" s="18" t="s">
        <v>257</v>
      </c>
      <c r="B5" s="18" t="s">
        <v>255</v>
      </c>
      <c r="C5" s="19" t="s">
        <v>258</v>
      </c>
      <c r="D5" s="18" t="s">
        <v>6</v>
      </c>
      <c r="E5" s="18" t="s">
        <v>254</v>
      </c>
      <c r="F5" s="18" t="s">
        <v>259</v>
      </c>
      <c r="G5" s="18" t="s">
        <v>256</v>
      </c>
      <c r="L5" s="15" t="s">
        <v>8</v>
      </c>
    </row>
    <row r="6" spans="1:12" ht="15.75" thickTop="1" x14ac:dyDescent="0.25">
      <c r="A6" s="191" t="s">
        <v>405</v>
      </c>
      <c r="B6" s="192">
        <v>1</v>
      </c>
      <c r="C6" s="193" t="str">
        <f>VLOOKUP(Table11549[[#This Row],[startni broj]],Sheet1!A:S,2,FALSE)</f>
        <v>Bratulić Petar</v>
      </c>
      <c r="D6" s="192" t="str">
        <f>VLOOKUP(Table11549[[#This Row],[startni broj]],Sheet1!A:S,15,FALSE)</f>
        <v>Ak Istra Pula</v>
      </c>
      <c r="E6" s="192" t="str">
        <f>VLOOKUP(Table11549[[#This Row],[startni broj]],Sheet1!A:S,19,FALSE)</f>
        <v>DM15</v>
      </c>
      <c r="F6" s="192" t="str">
        <f>VLOOKUP(Table11549[[#This Row],[startni broj]],Sheet1!A:S,13,FALSE)</f>
        <v>M</v>
      </c>
      <c r="G6" s="194">
        <v>4.8495370370370368E-3</v>
      </c>
      <c r="H6" s="7"/>
      <c r="I6" s="7"/>
      <c r="J6" s="7"/>
      <c r="K6" s="13"/>
      <c r="L6" s="15" t="s">
        <v>46</v>
      </c>
    </row>
    <row r="7" spans="1:12" ht="15" x14ac:dyDescent="0.25">
      <c r="A7" s="191" t="s">
        <v>428</v>
      </c>
      <c r="B7" s="192">
        <v>2</v>
      </c>
      <c r="C7" s="193" t="str">
        <f>VLOOKUP(Table11549[[#This Row],[startni broj]],Sheet1!A:S,2,FALSE)</f>
        <v>Vareško Ana</v>
      </c>
      <c r="D7" s="192" t="str">
        <f>VLOOKUP(Table11549[[#This Row],[startni broj]],Sheet1!A:S,15,FALSE)</f>
        <v>AK ''ISTRA'' Pula</v>
      </c>
      <c r="E7" s="192" t="str">
        <f>VLOOKUP(Table11549[[#This Row],[startni broj]],Sheet1!A:S,19,FALSE)</f>
        <v>DŽ15</v>
      </c>
      <c r="F7" s="192" t="str">
        <f>VLOOKUP(Table11549[[#This Row],[startni broj]],Sheet1!A:S,13,FALSE)</f>
        <v>Ž</v>
      </c>
      <c r="G7" s="194">
        <v>6.030092592592593E-3</v>
      </c>
      <c r="H7" s="7"/>
      <c r="I7" s="7"/>
      <c r="J7" s="7"/>
      <c r="K7" s="13"/>
      <c r="L7" s="7"/>
    </row>
    <row r="8" spans="1:12" ht="15" x14ac:dyDescent="0.25">
      <c r="A8" s="191" t="s">
        <v>429</v>
      </c>
      <c r="B8" s="192">
        <v>3</v>
      </c>
      <c r="C8" s="193" t="str">
        <f>VLOOKUP(Table11549[[#This Row],[startni broj]],Sheet1!A:S,2,FALSE)</f>
        <v>Verbanac Martin</v>
      </c>
      <c r="D8" s="192" t="str">
        <f>VLOOKUP(Table11549[[#This Row],[startni broj]],Sheet1!A:S,15,FALSE)</f>
        <v>individual</v>
      </c>
      <c r="E8" s="192" t="str">
        <f>VLOOKUP(Table11549[[#This Row],[startni broj]],Sheet1!A:S,19,FALSE)</f>
        <v>DM12</v>
      </c>
      <c r="F8" s="192" t="str">
        <f>VLOOKUP(Table11549[[#This Row],[startni broj]],Sheet1!A:S,13,FALSE)</f>
        <v>M</v>
      </c>
      <c r="G8" s="194">
        <v>6.215277777777777E-3</v>
      </c>
      <c r="H8" s="7"/>
      <c r="I8" s="7"/>
      <c r="J8" s="7"/>
      <c r="K8" s="13"/>
      <c r="L8" s="7"/>
    </row>
    <row r="9" spans="1:12" ht="15" x14ac:dyDescent="0.25">
      <c r="A9" s="56" t="s">
        <v>417</v>
      </c>
      <c r="B9" s="13">
        <v>4</v>
      </c>
      <c r="C9" s="7" t="str">
        <f>VLOOKUP(Table11549[[#This Row],[startni broj]],Sheet1!A:S,2,FALSE)</f>
        <v xml:space="preserve">Macan Donatela </v>
      </c>
      <c r="D9" s="13" t="str">
        <f>VLOOKUP(Table11549[[#This Row],[startni broj]],Sheet1!A:S,15,FALSE)</f>
        <v>AK ''ISTRA'' Pula</v>
      </c>
      <c r="E9" s="13" t="str">
        <f>VLOOKUP(Table11549[[#This Row],[startni broj]],Sheet1!A:S,19,FALSE)</f>
        <v>DŽ15</v>
      </c>
      <c r="F9" s="13" t="str">
        <f>VLOOKUP(Table11549[[#This Row],[startni broj]],Sheet1!A:S,13,FALSE)</f>
        <v>Ž</v>
      </c>
      <c r="G9" s="53">
        <v>6.2268518518518515E-3</v>
      </c>
      <c r="H9" s="7"/>
      <c r="I9" s="7"/>
      <c r="J9" s="7"/>
      <c r="K9" s="7"/>
      <c r="L9" s="7"/>
    </row>
    <row r="10" spans="1:12" ht="15" x14ac:dyDescent="0.25">
      <c r="A10" s="56" t="s">
        <v>406</v>
      </c>
      <c r="B10" s="13">
        <v>5</v>
      </c>
      <c r="C10" s="7" t="str">
        <f>VLOOKUP(Table11549[[#This Row],[startni broj]],Sheet1!A:S,2,FALSE)</f>
        <v>Goričanec Stribor</v>
      </c>
      <c r="D10" s="13" t="str">
        <f>VLOOKUP(Table11549[[#This Row],[startni broj]],Sheet1!A:S,15,FALSE)</f>
        <v>AS Albona</v>
      </c>
      <c r="E10" s="13" t="str">
        <f>VLOOKUP(Table11549[[#This Row],[startni broj]],Sheet1!A:S,19,FALSE)</f>
        <v>DM12</v>
      </c>
      <c r="F10" s="13" t="str">
        <f>VLOOKUP(Table11549[[#This Row],[startni broj]],Sheet1!A:S,13,FALSE)</f>
        <v>M</v>
      </c>
      <c r="G10" s="53">
        <v>6.238425925925925E-3</v>
      </c>
      <c r="H10" s="7"/>
      <c r="I10" s="7"/>
      <c r="J10" s="7"/>
      <c r="K10" s="13"/>
      <c r="L10" s="7"/>
    </row>
    <row r="11" spans="1:12" ht="15" x14ac:dyDescent="0.25">
      <c r="A11" s="56" t="s">
        <v>495</v>
      </c>
      <c r="B11" s="13">
        <v>6</v>
      </c>
      <c r="C11" s="7" t="str">
        <f>VLOOKUP(Table11549[[#This Row],[startni broj]],Sheet1!A:S,2,FALSE)</f>
        <v>Halilović Suada</v>
      </c>
      <c r="D11" s="13" t="str">
        <f>VLOOKUP(Table11549[[#This Row],[startni broj]],Sheet1!A:S,15,FALSE)</f>
        <v>AS Albona</v>
      </c>
      <c r="E11" s="13" t="str">
        <f>VLOOKUP(Table11549[[#This Row],[startni broj]],Sheet1!A:S,19,FALSE)</f>
        <v>DŽ12</v>
      </c>
      <c r="F11" s="13" t="str">
        <f>VLOOKUP(Table11549[[#This Row],[startni broj]],Sheet1!A:S,13,FALSE)</f>
        <v>Ž</v>
      </c>
      <c r="G11" s="53">
        <v>6.4236111111111117E-3</v>
      </c>
      <c r="H11" s="7"/>
      <c r="I11" s="7"/>
      <c r="J11" s="7"/>
      <c r="K11" s="13"/>
      <c r="L11" s="7"/>
    </row>
    <row r="12" spans="1:12" ht="15" x14ac:dyDescent="0.25">
      <c r="A12" s="56" t="s">
        <v>409</v>
      </c>
      <c r="B12" s="13">
        <v>7</v>
      </c>
      <c r="C12" s="7" t="str">
        <f>VLOOKUP(Table11549[[#This Row],[startni broj]],Sheet1!A:S,2,FALSE)</f>
        <v>Zustović Ana-Elena</v>
      </c>
      <c r="D12" s="13" t="str">
        <f>VLOOKUP(Table11549[[#This Row],[startni broj]],Sheet1!A:S,15,FALSE)</f>
        <v>AS Albona</v>
      </c>
      <c r="E12" s="13" t="str">
        <f>VLOOKUP(Table11549[[#This Row],[startni broj]],Sheet1!A:S,19,FALSE)</f>
        <v>DŽ12</v>
      </c>
      <c r="F12" s="13" t="str">
        <f>VLOOKUP(Table11549[[#This Row],[startni broj]],Sheet1!A:S,13,FALSE)</f>
        <v>Ž</v>
      </c>
      <c r="G12" s="53">
        <v>6.4814814814814813E-3</v>
      </c>
      <c r="H12" s="7"/>
      <c r="I12" s="7"/>
      <c r="J12" s="7"/>
      <c r="K12" s="13"/>
      <c r="L12" s="7"/>
    </row>
    <row r="13" spans="1:12" ht="15" x14ac:dyDescent="0.25">
      <c r="A13" s="56" t="s">
        <v>410</v>
      </c>
      <c r="B13" s="13">
        <v>8</v>
      </c>
      <c r="C13" s="7" t="str">
        <f>VLOOKUP(Table11549[[#This Row],[startni broj]],Sheet1!A:S,2,FALSE)</f>
        <v>Radović Gabriel</v>
      </c>
      <c r="D13" s="13" t="str">
        <f>VLOOKUP(Table11549[[#This Row],[startni broj]],Sheet1!A:S,15,FALSE)</f>
        <v>AS Albona</v>
      </c>
      <c r="E13" s="13" t="str">
        <f>VLOOKUP(Table11549[[#This Row],[startni broj]],Sheet1!A:S,19,FALSE)</f>
        <v>DM12</v>
      </c>
      <c r="F13" s="13" t="str">
        <f>VLOOKUP(Table11549[[#This Row],[startni broj]],Sheet1!A:S,13,FALSE)</f>
        <v>M</v>
      </c>
      <c r="G13" s="53">
        <v>6.6435185185185182E-3</v>
      </c>
      <c r="H13" s="7"/>
      <c r="I13" s="7"/>
      <c r="J13" s="7"/>
      <c r="K13" s="13"/>
      <c r="L13" s="7"/>
    </row>
    <row r="14" spans="1:12" ht="15" x14ac:dyDescent="0.25">
      <c r="A14" s="56" t="s">
        <v>427</v>
      </c>
      <c r="B14" s="13">
        <v>9</v>
      </c>
      <c r="C14" s="7" t="str">
        <f>VLOOKUP(Table11549[[#This Row],[startni broj]],Sheet1!A:S,2,FALSE)</f>
        <v xml:space="preserve">Rusev    Petra </v>
      </c>
      <c r="D14" s="13" t="str">
        <f>VLOOKUP(Table11549[[#This Row],[startni broj]],Sheet1!A:S,15,FALSE)</f>
        <v>AK ''ISTRA'' Pula</v>
      </c>
      <c r="E14" s="13" t="str">
        <f>VLOOKUP(Table11549[[#This Row],[startni broj]],Sheet1!A:S,19,FALSE)</f>
        <v>DŽ15</v>
      </c>
      <c r="F14" s="13" t="str">
        <f>VLOOKUP(Table11549[[#This Row],[startni broj]],Sheet1!A:S,13,FALSE)</f>
        <v>Ž</v>
      </c>
      <c r="G14" s="53">
        <v>6.7129629629629622E-3</v>
      </c>
      <c r="H14" s="7"/>
      <c r="I14" s="7"/>
      <c r="J14" s="7"/>
      <c r="K14" s="7"/>
      <c r="L14" s="7"/>
    </row>
    <row r="15" spans="1:12" ht="15" x14ac:dyDescent="0.25">
      <c r="A15" s="56" t="s">
        <v>414</v>
      </c>
      <c r="B15" s="13">
        <v>10</v>
      </c>
      <c r="C15" s="7" t="str">
        <f>VLOOKUP(Table11549[[#This Row],[startni broj]],Sheet1!A:S,2,FALSE)</f>
        <v>Valenta Sofia</v>
      </c>
      <c r="D15" s="13" t="str">
        <f>VLOOKUP(Table11549[[#This Row],[startni broj]],Sheet1!A:S,15,FALSE)</f>
        <v>AS Albona</v>
      </c>
      <c r="E15" s="13" t="str">
        <f>VLOOKUP(Table11549[[#This Row],[startni broj]],Sheet1!A:S,19,FALSE)</f>
        <v>DŽ15</v>
      </c>
      <c r="F15" s="13" t="str">
        <f>VLOOKUP(Table11549[[#This Row],[startni broj]],Sheet1!A:S,13,FALSE)</f>
        <v>Ž</v>
      </c>
      <c r="G15" s="53">
        <v>6.8634259259259256E-3</v>
      </c>
      <c r="H15" s="7"/>
      <c r="I15" s="7"/>
      <c r="J15" s="7"/>
      <c r="K15" s="13"/>
      <c r="L15" s="7"/>
    </row>
    <row r="16" spans="1:12" ht="15" x14ac:dyDescent="0.25">
      <c r="A16" s="56" t="s">
        <v>493</v>
      </c>
      <c r="B16" s="13">
        <v>11</v>
      </c>
      <c r="C16" s="7" t="str">
        <f>VLOOKUP(Table11549[[#This Row],[startni broj]],Sheet1!A:S,2,FALSE)</f>
        <v>Vimma Timo</v>
      </c>
      <c r="D16" s="13" t="str">
        <f>VLOOKUP(Table11549[[#This Row],[startni broj]],Sheet1!A:S,15,FALSE)</f>
        <v>individual</v>
      </c>
      <c r="E16" s="13" t="str">
        <f>VLOOKUP(Table11549[[#This Row],[startni broj]],Sheet1!A:S,19,FALSE)</f>
        <v>DM15</v>
      </c>
      <c r="F16" s="13" t="str">
        <f>VLOOKUP(Table11549[[#This Row],[startni broj]],Sheet1!A:S,13,FALSE)</f>
        <v>M</v>
      </c>
      <c r="G16" s="53">
        <v>6.875E-3</v>
      </c>
      <c r="H16" s="7"/>
      <c r="I16" s="7"/>
      <c r="J16" s="7"/>
      <c r="K16" s="7"/>
      <c r="L16" s="7"/>
    </row>
    <row r="17" spans="1:7" ht="15" x14ac:dyDescent="0.25">
      <c r="A17" s="56" t="s">
        <v>416</v>
      </c>
      <c r="B17" s="13">
        <v>12</v>
      </c>
      <c r="C17" s="61" t="s">
        <v>501</v>
      </c>
      <c r="D17" s="13" t="str">
        <f>VLOOKUP(Table11549[[#This Row],[startni broj]],Sheet1!A:S,15,FALSE)</f>
        <v>individual</v>
      </c>
      <c r="E17" s="57" t="s">
        <v>502</v>
      </c>
      <c r="F17" s="57" t="s">
        <v>46</v>
      </c>
      <c r="G17" s="53">
        <v>7.083333333333333E-3</v>
      </c>
    </row>
    <row r="18" spans="1:7" ht="15" x14ac:dyDescent="0.25">
      <c r="A18" s="56" t="s">
        <v>408</v>
      </c>
      <c r="B18" s="13">
        <v>13</v>
      </c>
      <c r="C18" s="7" t="str">
        <f>VLOOKUP(Table11549[[#This Row],[startni broj]],Sheet1!A:S,2,FALSE)</f>
        <v>Paliska Marko</v>
      </c>
      <c r="D18" s="13" t="str">
        <f>VLOOKUP(Table11549[[#This Row],[startni broj]],Sheet1!A:S,15,FALSE)</f>
        <v>AS Albona</v>
      </c>
      <c r="E18" s="13" t="str">
        <f>VLOOKUP(Table11549[[#This Row],[startni broj]],Sheet1!A:S,19,FALSE)</f>
        <v>DM12</v>
      </c>
      <c r="F18" s="13" t="str">
        <f>VLOOKUP(Table11549[[#This Row],[startni broj]],Sheet1!A:S,13,FALSE)</f>
        <v>M</v>
      </c>
      <c r="G18" s="53">
        <v>7.2453703703703708E-3</v>
      </c>
    </row>
    <row r="19" spans="1:7" ht="15" x14ac:dyDescent="0.25">
      <c r="A19" s="56" t="s">
        <v>453</v>
      </c>
      <c r="B19" s="13">
        <v>14</v>
      </c>
      <c r="C19" s="7" t="str">
        <f>VLOOKUP(Table11549[[#This Row],[startni broj]],Sheet1!A:S,2,FALSE)</f>
        <v>Kubaj Domagoj Josip</v>
      </c>
      <c r="D19" s="13" t="str">
        <f>VLOOKUP(Table11549[[#This Row],[startni broj]],Sheet1!A:S,15,FALSE)</f>
        <v>AS Albona</v>
      </c>
      <c r="E19" s="13" t="str">
        <f>VLOOKUP(Table11549[[#This Row],[startni broj]],Sheet1!A:S,19,FALSE)</f>
        <v>DM12</v>
      </c>
      <c r="F19" s="13" t="str">
        <f>VLOOKUP(Table11549[[#This Row],[startni broj]],Sheet1!A:S,13,FALSE)</f>
        <v>M</v>
      </c>
      <c r="G19" s="53">
        <v>7.4537037037037028E-3</v>
      </c>
    </row>
    <row r="20" spans="1:7" ht="15" x14ac:dyDescent="0.25">
      <c r="A20" s="56" t="s">
        <v>425</v>
      </c>
      <c r="B20" s="13">
        <v>15</v>
      </c>
      <c r="C20" s="7" t="str">
        <f>VLOOKUP(Table11549[[#This Row],[startni broj]],Sheet1!A:S,2,FALSE)</f>
        <v>Černjak Rebeka</v>
      </c>
      <c r="D20" s="13" t="str">
        <f>VLOOKUP(Table11549[[#This Row],[startni broj]],Sheet1!A:S,15,FALSE)</f>
        <v>AS Albona</v>
      </c>
      <c r="E20" s="13" t="str">
        <f>VLOOKUP(Table11549[[#This Row],[startni broj]],Sheet1!A:S,19,FALSE)</f>
        <v>DŽ12</v>
      </c>
      <c r="F20" s="13" t="str">
        <f>VLOOKUP(Table11549[[#This Row],[startni broj]],Sheet1!A:S,13,FALSE)</f>
        <v>Ž</v>
      </c>
      <c r="G20" s="53">
        <v>7.4768518518518526E-3</v>
      </c>
    </row>
    <row r="21" spans="1:7" ht="15" x14ac:dyDescent="0.25">
      <c r="A21" s="56" t="s">
        <v>412</v>
      </c>
      <c r="B21" s="13">
        <v>16</v>
      </c>
      <c r="C21" s="7" t="str">
        <f>VLOOKUP(Table11549[[#This Row],[startni broj]],Sheet1!A:S,2,FALSE)</f>
        <v>Oreški Ana-Maria</v>
      </c>
      <c r="D21" s="13" t="str">
        <f>VLOOKUP(Table11549[[#This Row],[startni broj]],Sheet1!A:S,15,FALSE)</f>
        <v>AS Albona</v>
      </c>
      <c r="E21" s="13" t="str">
        <f>VLOOKUP(Table11549[[#This Row],[startni broj]],Sheet1!A:S,19,FALSE)</f>
        <v>DŽ12</v>
      </c>
      <c r="F21" s="13" t="str">
        <f>VLOOKUP(Table11549[[#This Row],[startni broj]],Sheet1!A:S,13,FALSE)</f>
        <v>Ž</v>
      </c>
      <c r="G21" s="53">
        <v>7.5462962962962966E-3</v>
      </c>
    </row>
    <row r="22" spans="1:7" ht="15" x14ac:dyDescent="0.25">
      <c r="A22" s="56" t="s">
        <v>423</v>
      </c>
      <c r="B22" s="13">
        <v>17</v>
      </c>
      <c r="C22" s="7" t="str">
        <f>VLOOKUP(Table11549[[#This Row],[startni broj]],Sheet1!A:S,2,FALSE)</f>
        <v>Kodrin Endi</v>
      </c>
      <c r="D22" s="13" t="str">
        <f>VLOOKUP(Table11549[[#This Row],[startni broj]],Sheet1!A:S,15,FALSE)</f>
        <v>individual</v>
      </c>
      <c r="E22" s="13" t="str">
        <f>VLOOKUP(Table11549[[#This Row],[startni broj]],Sheet1!A:S,19,FALSE)</f>
        <v>DM12</v>
      </c>
      <c r="F22" s="13" t="str">
        <f>VLOOKUP(Table11549[[#This Row],[startni broj]],Sheet1!A:S,13,FALSE)</f>
        <v>M</v>
      </c>
      <c r="G22" s="53">
        <v>9.1319444444444443E-3</v>
      </c>
    </row>
    <row r="23" spans="1:7" ht="15" x14ac:dyDescent="0.25">
      <c r="A23" s="56" t="s">
        <v>459</v>
      </c>
      <c r="B23" s="13">
        <v>18</v>
      </c>
      <c r="C23" s="7" t="str">
        <f>VLOOKUP(Table11549[[#This Row],[startni broj]],Sheet1!A:S,2,FALSE)</f>
        <v>Fornažar Emma</v>
      </c>
      <c r="D23" s="13" t="str">
        <f>VLOOKUP(Table11549[[#This Row],[startni broj]],Sheet1!A:S,15,FALSE)</f>
        <v>individual</v>
      </c>
      <c r="E23" s="13" t="str">
        <f>VLOOKUP(Table11549[[#This Row],[startni broj]],Sheet1!A:S,19,FALSE)</f>
        <v>DŽ12</v>
      </c>
      <c r="F23" s="13" t="str">
        <f>VLOOKUP(Table11549[[#This Row],[startni broj]],Sheet1!A:S,13,FALSE)</f>
        <v>Ž</v>
      </c>
      <c r="G23" s="53">
        <v>9.5023148148148159E-3</v>
      </c>
    </row>
    <row r="24" spans="1:7" ht="15" x14ac:dyDescent="0.25">
      <c r="A24" s="56" t="s">
        <v>458</v>
      </c>
      <c r="B24" s="13">
        <v>19</v>
      </c>
      <c r="C24" s="7" t="str">
        <f>VLOOKUP(Table11549[[#This Row],[startni broj]],Sheet1!A:S,2,FALSE)</f>
        <v>Fornažar Nicoll</v>
      </c>
      <c r="D24" s="13" t="str">
        <f>VLOOKUP(Table11549[[#This Row],[startni broj]],Sheet1!A:S,15,FALSE)</f>
        <v>individual</v>
      </c>
      <c r="E24" s="13" t="str">
        <f>VLOOKUP(Table11549[[#This Row],[startni broj]],Sheet1!A:S,19,FALSE)</f>
        <v>DŽ12</v>
      </c>
      <c r="F24" s="13" t="str">
        <f>VLOOKUP(Table11549[[#This Row],[startni broj]],Sheet1!A:S,13,FALSE)</f>
        <v>Ž</v>
      </c>
      <c r="G24" s="53">
        <v>9.525462962962963E-3</v>
      </c>
    </row>
    <row r="25" spans="1:7" ht="15" x14ac:dyDescent="0.25">
      <c r="A25" s="56" t="s">
        <v>424</v>
      </c>
      <c r="B25" s="13">
        <v>20</v>
      </c>
      <c r="C25" s="7" t="str">
        <f>VLOOKUP(Table11549[[#This Row],[startni broj]],Sheet1!A:S,2,FALSE)</f>
        <v>Tomanjek Kelly</v>
      </c>
      <c r="D25" s="13" t="str">
        <f>VLOOKUP(Table11549[[#This Row],[startni broj]],Sheet1!A:S,15,FALSE)</f>
        <v>AS Albona</v>
      </c>
      <c r="E25" s="13" t="str">
        <f>VLOOKUP(Table11549[[#This Row],[startni broj]],Sheet1!A:S,19,FALSE)</f>
        <v>DŽ12</v>
      </c>
      <c r="F25" s="13" t="str">
        <f>VLOOKUP(Table11549[[#This Row],[startni broj]],Sheet1!A:S,13,FALSE)</f>
        <v>Ž</v>
      </c>
      <c r="G25" s="53">
        <v>9.7569444444444448E-3</v>
      </c>
    </row>
    <row r="26" spans="1:7" ht="15" x14ac:dyDescent="0.25">
      <c r="A26" s="60" t="s">
        <v>448</v>
      </c>
      <c r="B26" s="13">
        <v>21</v>
      </c>
      <c r="C26" s="55" t="s">
        <v>498</v>
      </c>
      <c r="D26" s="58" t="s">
        <v>274</v>
      </c>
      <c r="E26" s="58" t="s">
        <v>499</v>
      </c>
      <c r="F26" s="58" t="s">
        <v>8</v>
      </c>
      <c r="G26" s="41">
        <v>1.1909722222222223E-2</v>
      </c>
    </row>
    <row r="27" spans="1:7" ht="15" x14ac:dyDescent="0.25">
      <c r="A27" s="60" t="s">
        <v>494</v>
      </c>
      <c r="B27" s="13">
        <v>22</v>
      </c>
      <c r="C27" s="52" t="s">
        <v>500</v>
      </c>
      <c r="D27" s="58" t="s">
        <v>274</v>
      </c>
      <c r="E27" s="58" t="s">
        <v>499</v>
      </c>
      <c r="F27" s="58" t="s">
        <v>8</v>
      </c>
      <c r="G27" s="41">
        <v>1.2719907407407407E-2</v>
      </c>
    </row>
    <row r="28" spans="1:7" ht="15" x14ac:dyDescent="0.25">
      <c r="A28" s="13"/>
      <c r="B28" s="13"/>
      <c r="C28" s="7"/>
      <c r="D28" s="13"/>
      <c r="E28" s="13"/>
      <c r="F28" s="13"/>
      <c r="G28" s="7"/>
    </row>
  </sheetData>
  <mergeCells count="3">
    <mergeCell ref="A2:C2"/>
    <mergeCell ref="E2:G2"/>
    <mergeCell ref="E3:G3"/>
  </mergeCells>
  <printOptions horizontalCentered="1"/>
  <pageMargins left="0.70866141732283472" right="0.9055118110236221" top="1.1417322834645669" bottom="0.74803149606299213" header="0.31496062992125984" footer="0.31496062992125984"/>
  <pageSetup paperSize="9" scale="73" orientation="portrait" verticalDpi="300" r:id="rId1"/>
  <headerFooter>
    <oddHeader>&amp;C&amp;G</oddHeader>
    <oddFooter>&amp;C&amp;G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KATEGORIJE!$E$1:$E$4</xm:f>
          </x14:formula1>
          <xm:sqref>D3</xm:sqref>
        </x14:dataValidation>
        <x14:dataValidation type="list" allowBlank="1" showInputMessage="1" showErrorMessage="1">
          <x14:formula1>
            <xm:f>KATEGORIJE!$D$1:$D$9</xm:f>
          </x14:formula1>
          <xm:sqref>E3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8"/>
  <sheetViews>
    <sheetView view="pageBreakPreview" zoomScale="60" zoomScaleNormal="110" workbookViewId="0">
      <selection activeCell="K20" sqref="K20"/>
    </sheetView>
  </sheetViews>
  <sheetFormatPr defaultRowHeight="12.75" x14ac:dyDescent="0.2"/>
  <cols>
    <col min="1" max="1" width="12.85546875" customWidth="1"/>
    <col min="2" max="2" width="9.28515625" customWidth="1"/>
    <col min="3" max="4" width="28.7109375" customWidth="1"/>
    <col min="5" max="5" width="12" customWidth="1"/>
    <col min="6" max="6" width="9.28515625" bestFit="1" customWidth="1"/>
    <col min="7" max="7" width="10" customWidth="1"/>
    <col min="8" max="10" width="9.140625" customWidth="1"/>
    <col min="11" max="11" width="35.85546875" customWidth="1"/>
    <col min="12" max="12" width="9.140625" customWidth="1"/>
  </cols>
  <sheetData>
    <row r="1" spans="1:12" ht="6" customHeight="1" x14ac:dyDescent="0.4">
      <c r="A1" s="8"/>
      <c r="B1" s="9" t="s">
        <v>253</v>
      </c>
      <c r="C1" s="8"/>
      <c r="D1" s="10"/>
      <c r="E1" s="10"/>
      <c r="F1" s="10"/>
      <c r="G1" s="11"/>
      <c r="H1" s="7"/>
      <c r="I1" s="7"/>
      <c r="J1" s="7"/>
      <c r="K1" s="7"/>
      <c r="L1" s="7"/>
    </row>
    <row r="2" spans="1:12" ht="24" customHeight="1" thickBot="1" x14ac:dyDescent="0.45">
      <c r="A2" s="47" t="s">
        <v>510</v>
      </c>
      <c r="B2" s="47"/>
      <c r="C2" s="47"/>
      <c r="D2" s="42"/>
      <c r="E2" s="48"/>
      <c r="F2" s="48"/>
      <c r="G2" s="48"/>
      <c r="H2" s="7"/>
      <c r="I2" s="7"/>
      <c r="J2" s="7"/>
      <c r="K2" s="7"/>
      <c r="L2" s="7"/>
    </row>
    <row r="3" spans="1:12" ht="19.5" thickTop="1" x14ac:dyDescent="0.3">
      <c r="A3" s="13"/>
      <c r="B3" s="13"/>
      <c r="C3" s="7"/>
      <c r="D3" s="33"/>
      <c r="E3" s="51"/>
      <c r="F3" s="51"/>
      <c r="G3" s="51"/>
      <c r="H3" s="7"/>
      <c r="I3" s="7"/>
      <c r="J3" s="7"/>
      <c r="K3" s="7"/>
      <c r="L3" s="7"/>
    </row>
    <row r="4" spans="1:12" ht="27.75" customHeight="1" x14ac:dyDescent="0.2"/>
    <row r="5" spans="1:12" s="13" customFormat="1" ht="15.75" thickBot="1" x14ac:dyDescent="0.3">
      <c r="A5" s="78" t="s">
        <v>257</v>
      </c>
      <c r="B5" s="78" t="s">
        <v>255</v>
      </c>
      <c r="C5" s="79" t="s">
        <v>258</v>
      </c>
      <c r="D5" s="78" t="s">
        <v>6</v>
      </c>
      <c r="E5" s="78" t="s">
        <v>254</v>
      </c>
      <c r="F5" s="78" t="s">
        <v>259</v>
      </c>
      <c r="G5" s="78" t="s">
        <v>256</v>
      </c>
      <c r="L5" s="15" t="s">
        <v>8</v>
      </c>
    </row>
    <row r="6" spans="1:12" ht="15" x14ac:dyDescent="0.25">
      <c r="A6" s="162" t="s">
        <v>405</v>
      </c>
      <c r="B6" s="163">
        <v>1</v>
      </c>
      <c r="C6" s="164" t="str">
        <f>VLOOKUP(Table1154910[[#This Row],[startni broj]],Sheet1!A:S,2,FALSE)</f>
        <v>Bratulić Petar</v>
      </c>
      <c r="D6" s="163" t="str">
        <f>VLOOKUP(Table1154910[[#This Row],[startni broj]],Sheet1!A:S,15,FALSE)</f>
        <v>Ak Istra Pula</v>
      </c>
      <c r="E6" s="163" t="str">
        <f>VLOOKUP(Table1154910[[#This Row],[startni broj]],Sheet1!A:S,19,FALSE)</f>
        <v>DM15</v>
      </c>
      <c r="F6" s="163" t="str">
        <f>VLOOKUP(Table1154910[[#This Row],[startni broj]],Sheet1!A:S,13,FALSE)</f>
        <v>M</v>
      </c>
      <c r="G6" s="165">
        <v>4.8495370370370368E-3</v>
      </c>
      <c r="H6" s="7"/>
      <c r="I6" s="7"/>
      <c r="J6" s="7"/>
      <c r="K6" s="13"/>
      <c r="L6" s="15" t="s">
        <v>46</v>
      </c>
    </row>
    <row r="7" spans="1:12" ht="15" x14ac:dyDescent="0.25">
      <c r="A7" s="166" t="s">
        <v>429</v>
      </c>
      <c r="B7" s="167">
        <v>2</v>
      </c>
      <c r="C7" s="197" t="str">
        <f>VLOOKUP(Table1154910[[#This Row],[startni broj]],Sheet1!A:S,2,FALSE)</f>
        <v>Verbanac Martin</v>
      </c>
      <c r="D7" s="167" t="str">
        <f>VLOOKUP(Table1154910[[#This Row],[startni broj]],Sheet1!A:S,15,FALSE)</f>
        <v>individual</v>
      </c>
      <c r="E7" s="167" t="str">
        <f>VLOOKUP(Table1154910[[#This Row],[startni broj]],Sheet1!A:S,19,FALSE)</f>
        <v>DM12</v>
      </c>
      <c r="F7" s="167" t="str">
        <f>VLOOKUP(Table1154910[[#This Row],[startni broj]],Sheet1!A:S,13,FALSE)</f>
        <v>M</v>
      </c>
      <c r="G7" s="170">
        <v>6.215277777777777E-3</v>
      </c>
      <c r="H7" s="7"/>
      <c r="I7" s="7"/>
      <c r="J7" s="7"/>
      <c r="K7" s="13"/>
      <c r="L7" s="7"/>
    </row>
    <row r="8" spans="1:12" ht="15" x14ac:dyDescent="0.25">
      <c r="A8" s="166" t="s">
        <v>406</v>
      </c>
      <c r="B8" s="167">
        <v>3</v>
      </c>
      <c r="C8" s="197" t="str">
        <f>VLOOKUP(Table1154910[[#This Row],[startni broj]],Sheet1!A:S,2,FALSE)</f>
        <v>Goričanec Stribor</v>
      </c>
      <c r="D8" s="167" t="str">
        <f>VLOOKUP(Table1154910[[#This Row],[startni broj]],Sheet1!A:S,15,FALSE)</f>
        <v>AS Albona</v>
      </c>
      <c r="E8" s="167" t="str">
        <f>VLOOKUP(Table1154910[[#This Row],[startni broj]],Sheet1!A:S,19,FALSE)</f>
        <v>DM12</v>
      </c>
      <c r="F8" s="167" t="str">
        <f>VLOOKUP(Table1154910[[#This Row],[startni broj]],Sheet1!A:S,13,FALSE)</f>
        <v>M</v>
      </c>
      <c r="G8" s="170">
        <v>6.238425925925925E-3</v>
      </c>
      <c r="H8" s="7"/>
      <c r="I8" s="7"/>
      <c r="J8" s="7"/>
      <c r="K8" s="13"/>
      <c r="L8" s="7"/>
    </row>
    <row r="9" spans="1:12" ht="15" x14ac:dyDescent="0.25">
      <c r="A9" s="117" t="s">
        <v>410</v>
      </c>
      <c r="B9" s="10">
        <v>4</v>
      </c>
      <c r="C9" s="11" t="str">
        <f>VLOOKUP(Table1154910[[#This Row],[startni broj]],Sheet1!A:S,2,FALSE)</f>
        <v>Radović Gabriel</v>
      </c>
      <c r="D9" s="10" t="str">
        <f>VLOOKUP(Table1154910[[#This Row],[startni broj]],Sheet1!A:S,15,FALSE)</f>
        <v>AS Albona</v>
      </c>
      <c r="E9" s="10" t="str">
        <f>VLOOKUP(Table1154910[[#This Row],[startni broj]],Sheet1!A:S,19,FALSE)</f>
        <v>DM12</v>
      </c>
      <c r="F9" s="10" t="str">
        <f>VLOOKUP(Table1154910[[#This Row],[startni broj]],Sheet1!A:S,13,FALSE)</f>
        <v>M</v>
      </c>
      <c r="G9" s="69">
        <v>6.6435185185185182E-3</v>
      </c>
      <c r="H9" s="7"/>
      <c r="I9" s="7"/>
      <c r="J9" s="7"/>
      <c r="K9" s="7"/>
      <c r="L9" s="7"/>
    </row>
    <row r="10" spans="1:12" ht="15" x14ac:dyDescent="0.25">
      <c r="A10" s="117" t="s">
        <v>493</v>
      </c>
      <c r="B10" s="10">
        <v>5</v>
      </c>
      <c r="C10" s="11" t="str">
        <f>VLOOKUP(Table1154910[[#This Row],[startni broj]],Sheet1!A:S,2,FALSE)</f>
        <v>Vimma Timo</v>
      </c>
      <c r="D10" s="10" t="str">
        <f>VLOOKUP(Table1154910[[#This Row],[startni broj]],Sheet1!A:S,15,FALSE)</f>
        <v>individual</v>
      </c>
      <c r="E10" s="10" t="str">
        <f>VLOOKUP(Table1154910[[#This Row],[startni broj]],Sheet1!A:S,19,FALSE)</f>
        <v>DM15</v>
      </c>
      <c r="F10" s="10" t="str">
        <f>VLOOKUP(Table1154910[[#This Row],[startni broj]],Sheet1!A:S,13,FALSE)</f>
        <v>M</v>
      </c>
      <c r="G10" s="69">
        <v>6.875E-3</v>
      </c>
      <c r="H10" s="7"/>
      <c r="I10" s="7"/>
      <c r="J10" s="7"/>
      <c r="K10" s="13"/>
      <c r="L10" s="7"/>
    </row>
    <row r="11" spans="1:12" ht="15" x14ac:dyDescent="0.25">
      <c r="A11" s="117" t="s">
        <v>408</v>
      </c>
      <c r="B11" s="10">
        <v>6</v>
      </c>
      <c r="C11" s="11" t="str">
        <f>VLOOKUP(Table1154910[[#This Row],[startni broj]],Sheet1!A:S,2,FALSE)</f>
        <v>Paliska Marko</v>
      </c>
      <c r="D11" s="10" t="str">
        <f>VLOOKUP(Table1154910[[#This Row],[startni broj]],Sheet1!A:S,15,FALSE)</f>
        <v>AS Albona</v>
      </c>
      <c r="E11" s="10" t="str">
        <f>VLOOKUP(Table1154910[[#This Row],[startni broj]],Sheet1!A:S,19,FALSE)</f>
        <v>DM12</v>
      </c>
      <c r="F11" s="10" t="str">
        <f>VLOOKUP(Table1154910[[#This Row],[startni broj]],Sheet1!A:S,13,FALSE)</f>
        <v>M</v>
      </c>
      <c r="G11" s="69">
        <v>7.2453703703703708E-3</v>
      </c>
      <c r="H11" s="7"/>
      <c r="I11" s="7"/>
      <c r="J11" s="7"/>
      <c r="K11" s="13"/>
      <c r="L11" s="7"/>
    </row>
    <row r="12" spans="1:12" ht="15" x14ac:dyDescent="0.25">
      <c r="A12" s="117" t="s">
        <v>453</v>
      </c>
      <c r="B12" s="10">
        <v>7</v>
      </c>
      <c r="C12" s="11" t="str">
        <f>VLOOKUP(Table1154910[[#This Row],[startni broj]],Sheet1!A:S,2,FALSE)</f>
        <v>Kubaj Domagoj Josip</v>
      </c>
      <c r="D12" s="10" t="str">
        <f>VLOOKUP(Table1154910[[#This Row],[startni broj]],Sheet1!A:S,15,FALSE)</f>
        <v>AS Albona</v>
      </c>
      <c r="E12" s="10" t="str">
        <f>VLOOKUP(Table1154910[[#This Row],[startni broj]],Sheet1!A:S,19,FALSE)</f>
        <v>DM12</v>
      </c>
      <c r="F12" s="10" t="str">
        <f>VLOOKUP(Table1154910[[#This Row],[startni broj]],Sheet1!A:S,13,FALSE)</f>
        <v>M</v>
      </c>
      <c r="G12" s="69">
        <v>7.4537037037037028E-3</v>
      </c>
      <c r="H12" s="7"/>
      <c r="I12" s="7"/>
      <c r="J12" s="7"/>
      <c r="K12" s="13"/>
      <c r="L12" s="7"/>
    </row>
    <row r="13" spans="1:12" ht="15" x14ac:dyDescent="0.25">
      <c r="A13" s="117" t="s">
        <v>423</v>
      </c>
      <c r="B13" s="10">
        <v>8</v>
      </c>
      <c r="C13" s="11" t="str">
        <f>VLOOKUP(Table1154910[[#This Row],[startni broj]],Sheet1!A:S,2,FALSE)</f>
        <v>Kodrin Endi</v>
      </c>
      <c r="D13" s="10" t="str">
        <f>VLOOKUP(Table1154910[[#This Row],[startni broj]],Sheet1!A:S,15,FALSE)</f>
        <v>individual</v>
      </c>
      <c r="E13" s="10" t="str">
        <f>VLOOKUP(Table1154910[[#This Row],[startni broj]],Sheet1!A:S,19,FALSE)</f>
        <v>DM12</v>
      </c>
      <c r="F13" s="10" t="str">
        <f>VLOOKUP(Table1154910[[#This Row],[startni broj]],Sheet1!A:S,13,FALSE)</f>
        <v>M</v>
      </c>
      <c r="G13" s="69">
        <v>9.1319444444444443E-3</v>
      </c>
      <c r="H13" s="7"/>
      <c r="I13" s="7"/>
      <c r="J13" s="7"/>
      <c r="K13" s="13"/>
      <c r="L13" s="7"/>
    </row>
    <row r="14" spans="1:12" ht="15" x14ac:dyDescent="0.25">
      <c r="A14" s="117" t="s">
        <v>448</v>
      </c>
      <c r="B14" s="10">
        <v>9</v>
      </c>
      <c r="C14" s="59" t="s">
        <v>498</v>
      </c>
      <c r="D14" s="58" t="s">
        <v>274</v>
      </c>
      <c r="E14" s="58" t="s">
        <v>499</v>
      </c>
      <c r="F14" s="58" t="s">
        <v>8</v>
      </c>
      <c r="G14" s="119">
        <v>1.1909722222222223E-2</v>
      </c>
      <c r="H14" s="7"/>
      <c r="I14" s="7"/>
      <c r="J14" s="7"/>
      <c r="K14" s="7"/>
      <c r="L14" s="7"/>
    </row>
    <row r="15" spans="1:12" ht="15.75" thickBot="1" x14ac:dyDescent="0.3">
      <c r="A15" s="118" t="s">
        <v>494</v>
      </c>
      <c r="B15" s="71">
        <v>10</v>
      </c>
      <c r="C15" s="120" t="s">
        <v>500</v>
      </c>
      <c r="D15" s="121" t="s">
        <v>274</v>
      </c>
      <c r="E15" s="121" t="s">
        <v>499</v>
      </c>
      <c r="F15" s="121" t="s">
        <v>8</v>
      </c>
      <c r="G15" s="122">
        <v>1.2719907407407407E-2</v>
      </c>
      <c r="H15" s="7"/>
      <c r="I15" s="7"/>
      <c r="J15" s="7"/>
      <c r="K15" s="13"/>
      <c r="L15" s="7"/>
    </row>
    <row r="16" spans="1:12" ht="15" x14ac:dyDescent="0.25">
      <c r="A16" s="162" t="s">
        <v>428</v>
      </c>
      <c r="B16" s="163">
        <v>1</v>
      </c>
      <c r="C16" s="164" t="str">
        <f>VLOOKUP(Table1154910[[#This Row],[startni broj]],Sheet1!A:S,2,FALSE)</f>
        <v>Vareško Ana</v>
      </c>
      <c r="D16" s="163" t="str">
        <f>VLOOKUP(Table1154910[[#This Row],[startni broj]],Sheet1!A:S,15,FALSE)</f>
        <v>AK ''ISTRA'' Pula</v>
      </c>
      <c r="E16" s="163" t="str">
        <f>VLOOKUP(Table1154910[[#This Row],[startni broj]],Sheet1!A:S,19,FALSE)</f>
        <v>DŽ15</v>
      </c>
      <c r="F16" s="163" t="str">
        <f>VLOOKUP(Table1154910[[#This Row],[startni broj]],Sheet1!A:S,13,FALSE)</f>
        <v>Ž</v>
      </c>
      <c r="G16" s="165">
        <v>6.030092592592593E-3</v>
      </c>
      <c r="H16" s="7"/>
      <c r="I16" s="7"/>
      <c r="J16" s="7"/>
      <c r="K16" s="7"/>
      <c r="L16" s="7"/>
    </row>
    <row r="17" spans="1:7" ht="15" x14ac:dyDescent="0.25">
      <c r="A17" s="166" t="s">
        <v>417</v>
      </c>
      <c r="B17" s="167">
        <v>2</v>
      </c>
      <c r="C17" s="197" t="str">
        <f>VLOOKUP(Table1154910[[#This Row],[startni broj]],Sheet1!A:S,2,FALSE)</f>
        <v xml:space="preserve">Macan Donatela </v>
      </c>
      <c r="D17" s="167" t="str">
        <f>VLOOKUP(Table1154910[[#This Row],[startni broj]],Sheet1!A:S,15,FALSE)</f>
        <v>AK ''ISTRA'' Pula</v>
      </c>
      <c r="E17" s="167" t="str">
        <f>VLOOKUP(Table1154910[[#This Row],[startni broj]],Sheet1!A:S,19,FALSE)</f>
        <v>DŽ15</v>
      </c>
      <c r="F17" s="167" t="str">
        <f>VLOOKUP(Table1154910[[#This Row],[startni broj]],Sheet1!A:S,13,FALSE)</f>
        <v>Ž</v>
      </c>
      <c r="G17" s="170">
        <v>6.2268518518518515E-3</v>
      </c>
    </row>
    <row r="18" spans="1:7" ht="15" x14ac:dyDescent="0.25">
      <c r="A18" s="166" t="s">
        <v>495</v>
      </c>
      <c r="B18" s="167">
        <v>3</v>
      </c>
      <c r="C18" s="197" t="str">
        <f>VLOOKUP(Table1154910[[#This Row],[startni broj]],Sheet1!A:S,2,FALSE)</f>
        <v>Halilović Suada</v>
      </c>
      <c r="D18" s="167" t="str">
        <f>VLOOKUP(Table1154910[[#This Row],[startni broj]],Sheet1!A:S,15,FALSE)</f>
        <v>AS Albona</v>
      </c>
      <c r="E18" s="167" t="str">
        <f>VLOOKUP(Table1154910[[#This Row],[startni broj]],Sheet1!A:S,19,FALSE)</f>
        <v>DŽ12</v>
      </c>
      <c r="F18" s="167" t="str">
        <f>VLOOKUP(Table1154910[[#This Row],[startni broj]],Sheet1!A:S,13,FALSE)</f>
        <v>Ž</v>
      </c>
      <c r="G18" s="170">
        <v>6.4236111111111117E-3</v>
      </c>
    </row>
    <row r="19" spans="1:7" ht="15" x14ac:dyDescent="0.25">
      <c r="A19" s="123" t="s">
        <v>409</v>
      </c>
      <c r="B19" s="91">
        <v>4</v>
      </c>
      <c r="C19" s="124" t="str">
        <f>VLOOKUP(Table1154910[[#This Row],[startni broj]],Sheet1!A:S,2,FALSE)</f>
        <v>Zustović Ana-Elena</v>
      </c>
      <c r="D19" s="91" t="str">
        <f>VLOOKUP(Table1154910[[#This Row],[startni broj]],Sheet1!A:S,15,FALSE)</f>
        <v>AS Albona</v>
      </c>
      <c r="E19" s="91" t="str">
        <f>VLOOKUP(Table1154910[[#This Row],[startni broj]],Sheet1!A:S,19,FALSE)</f>
        <v>DŽ12</v>
      </c>
      <c r="F19" s="91" t="str">
        <f>VLOOKUP(Table1154910[[#This Row],[startni broj]],Sheet1!A:S,13,FALSE)</f>
        <v>Ž</v>
      </c>
      <c r="G19" s="94">
        <v>6.4814814814814813E-3</v>
      </c>
    </row>
    <row r="20" spans="1:7" ht="15" x14ac:dyDescent="0.25">
      <c r="A20" s="123" t="s">
        <v>427</v>
      </c>
      <c r="B20" s="91">
        <v>5</v>
      </c>
      <c r="C20" s="124" t="str">
        <f>VLOOKUP(Table1154910[[#This Row],[startni broj]],Sheet1!A:S,2,FALSE)</f>
        <v xml:space="preserve">Rusev    Petra </v>
      </c>
      <c r="D20" s="91" t="str">
        <f>VLOOKUP(Table1154910[[#This Row],[startni broj]],Sheet1!A:S,15,FALSE)</f>
        <v>AK ''ISTRA'' Pula</v>
      </c>
      <c r="E20" s="91" t="str">
        <f>VLOOKUP(Table1154910[[#This Row],[startni broj]],Sheet1!A:S,19,FALSE)</f>
        <v>DŽ15</v>
      </c>
      <c r="F20" s="91" t="str">
        <f>VLOOKUP(Table1154910[[#This Row],[startni broj]],Sheet1!A:S,13,FALSE)</f>
        <v>Ž</v>
      </c>
      <c r="G20" s="94">
        <v>6.7129629629629622E-3</v>
      </c>
    </row>
    <row r="21" spans="1:7" ht="15" x14ac:dyDescent="0.25">
      <c r="A21" s="123" t="s">
        <v>414</v>
      </c>
      <c r="B21" s="91">
        <v>6</v>
      </c>
      <c r="C21" s="124" t="str">
        <f>VLOOKUP(Table1154910[[#This Row],[startni broj]],Sheet1!A:S,2,FALSE)</f>
        <v>Valenta Sofia</v>
      </c>
      <c r="D21" s="91" t="str">
        <f>VLOOKUP(Table1154910[[#This Row],[startni broj]],Sheet1!A:S,15,FALSE)</f>
        <v>AS Albona</v>
      </c>
      <c r="E21" s="91" t="str">
        <f>VLOOKUP(Table1154910[[#This Row],[startni broj]],Sheet1!A:S,19,FALSE)</f>
        <v>DŽ15</v>
      </c>
      <c r="F21" s="91" t="str">
        <f>VLOOKUP(Table1154910[[#This Row],[startni broj]],Sheet1!A:S,13,FALSE)</f>
        <v>Ž</v>
      </c>
      <c r="G21" s="94">
        <v>6.8634259259259256E-3</v>
      </c>
    </row>
    <row r="22" spans="1:7" ht="15" x14ac:dyDescent="0.25">
      <c r="A22" s="123" t="s">
        <v>416</v>
      </c>
      <c r="B22" s="91">
        <v>7</v>
      </c>
      <c r="C22" s="125" t="s">
        <v>501</v>
      </c>
      <c r="D22" s="91" t="str">
        <f>VLOOKUP(Table1154910[[#This Row],[startni broj]],Sheet1!A:S,15,FALSE)</f>
        <v>individual</v>
      </c>
      <c r="E22" s="126" t="s">
        <v>502</v>
      </c>
      <c r="F22" s="126" t="s">
        <v>46</v>
      </c>
      <c r="G22" s="94">
        <v>7.083333333333333E-3</v>
      </c>
    </row>
    <row r="23" spans="1:7" ht="15" x14ac:dyDescent="0.25">
      <c r="A23" s="123" t="s">
        <v>425</v>
      </c>
      <c r="B23" s="91">
        <v>8</v>
      </c>
      <c r="C23" s="124" t="str">
        <f>VLOOKUP(Table1154910[[#This Row],[startni broj]],Sheet1!A:S,2,FALSE)</f>
        <v>Černjak Rebeka</v>
      </c>
      <c r="D23" s="91" t="str">
        <f>VLOOKUP(Table1154910[[#This Row],[startni broj]],Sheet1!A:S,15,FALSE)</f>
        <v>AS Albona</v>
      </c>
      <c r="E23" s="91" t="str">
        <f>VLOOKUP(Table1154910[[#This Row],[startni broj]],Sheet1!A:S,19,FALSE)</f>
        <v>DŽ12</v>
      </c>
      <c r="F23" s="91" t="str">
        <f>VLOOKUP(Table1154910[[#This Row],[startni broj]],Sheet1!A:S,13,FALSE)</f>
        <v>Ž</v>
      </c>
      <c r="G23" s="94">
        <v>7.4768518518518526E-3</v>
      </c>
    </row>
    <row r="24" spans="1:7" ht="15" x14ac:dyDescent="0.25">
      <c r="A24" s="123" t="s">
        <v>412</v>
      </c>
      <c r="B24" s="91">
        <v>9</v>
      </c>
      <c r="C24" s="124" t="str">
        <f>VLOOKUP(Table1154910[[#This Row],[startni broj]],Sheet1!A:S,2,FALSE)</f>
        <v>Oreški Ana-Maria</v>
      </c>
      <c r="D24" s="91" t="str">
        <f>VLOOKUP(Table1154910[[#This Row],[startni broj]],Sheet1!A:S,15,FALSE)</f>
        <v>AS Albona</v>
      </c>
      <c r="E24" s="91" t="str">
        <f>VLOOKUP(Table1154910[[#This Row],[startni broj]],Sheet1!A:S,19,FALSE)</f>
        <v>DŽ12</v>
      </c>
      <c r="F24" s="91" t="str">
        <f>VLOOKUP(Table1154910[[#This Row],[startni broj]],Sheet1!A:S,13,FALSE)</f>
        <v>Ž</v>
      </c>
      <c r="G24" s="94">
        <v>7.5462962962962966E-3</v>
      </c>
    </row>
    <row r="25" spans="1:7" ht="15" x14ac:dyDescent="0.25">
      <c r="A25" s="123" t="s">
        <v>459</v>
      </c>
      <c r="B25" s="91">
        <v>10</v>
      </c>
      <c r="C25" s="124" t="str">
        <f>VLOOKUP(Table1154910[[#This Row],[startni broj]],Sheet1!A:S,2,FALSE)</f>
        <v>Fornažar Emma</v>
      </c>
      <c r="D25" s="91" t="str">
        <f>VLOOKUP(Table1154910[[#This Row],[startni broj]],Sheet1!A:S,15,FALSE)</f>
        <v>individual</v>
      </c>
      <c r="E25" s="91" t="str">
        <f>VLOOKUP(Table1154910[[#This Row],[startni broj]],Sheet1!A:S,19,FALSE)</f>
        <v>DŽ12</v>
      </c>
      <c r="F25" s="91" t="str">
        <f>VLOOKUP(Table1154910[[#This Row],[startni broj]],Sheet1!A:S,13,FALSE)</f>
        <v>Ž</v>
      </c>
      <c r="G25" s="94">
        <v>9.5023148148148159E-3</v>
      </c>
    </row>
    <row r="26" spans="1:7" ht="15" x14ac:dyDescent="0.25">
      <c r="A26" s="123" t="s">
        <v>458</v>
      </c>
      <c r="B26" s="91">
        <v>11</v>
      </c>
      <c r="C26" s="127" t="str">
        <f>VLOOKUP(Table1154910[[#This Row],[startni broj]],Sheet1!A:S,2,FALSE)</f>
        <v>Fornažar Nicoll</v>
      </c>
      <c r="D26" s="91" t="str">
        <f>VLOOKUP(Table1154910[[#This Row],[startni broj]],Sheet1!A:S,15,FALSE)</f>
        <v>individual</v>
      </c>
      <c r="E26" s="91" t="str">
        <f>VLOOKUP(Table1154910[[#This Row],[startni broj]],Sheet1!A:S,19,FALSE)</f>
        <v>DŽ12</v>
      </c>
      <c r="F26" s="91" t="str">
        <f>VLOOKUP(Table1154910[[#This Row],[startni broj]],Sheet1!A:S,13,FALSE)</f>
        <v>Ž</v>
      </c>
      <c r="G26" s="94">
        <v>9.525462962962963E-3</v>
      </c>
    </row>
    <row r="27" spans="1:7" ht="15.75" thickBot="1" x14ac:dyDescent="0.3">
      <c r="A27" s="128" t="s">
        <v>424</v>
      </c>
      <c r="B27" s="96">
        <v>12</v>
      </c>
      <c r="C27" s="129" t="str">
        <f>VLOOKUP(Table1154910[[#This Row],[startni broj]],Sheet1!A:S,2,FALSE)</f>
        <v>Tomanjek Kelly</v>
      </c>
      <c r="D27" s="96" t="str">
        <f>VLOOKUP(Table1154910[[#This Row],[startni broj]],Sheet1!A:S,15,FALSE)</f>
        <v>AS Albona</v>
      </c>
      <c r="E27" s="96" t="str">
        <f>VLOOKUP(Table1154910[[#This Row],[startni broj]],Sheet1!A:S,19,FALSE)</f>
        <v>DŽ12</v>
      </c>
      <c r="F27" s="96" t="str">
        <f>VLOOKUP(Table1154910[[#This Row],[startni broj]],Sheet1!A:S,13,FALSE)</f>
        <v>Ž</v>
      </c>
      <c r="G27" s="99">
        <v>9.7569444444444448E-3</v>
      </c>
    </row>
    <row r="28" spans="1:7" ht="15" x14ac:dyDescent="0.25">
      <c r="A28" s="13"/>
      <c r="B28" s="13"/>
      <c r="C28" s="7"/>
      <c r="D28" s="13"/>
      <c r="E28" s="13"/>
      <c r="F28" s="13"/>
      <c r="G28" s="7"/>
    </row>
  </sheetData>
  <mergeCells count="3">
    <mergeCell ref="A2:C2"/>
    <mergeCell ref="E2:G2"/>
    <mergeCell ref="E3:G3"/>
  </mergeCells>
  <printOptions horizontalCentered="1"/>
  <pageMargins left="0.70866141732283472" right="0.9055118110236221" top="1.1417322834645669" bottom="0.74803149606299213" header="0.31496062992125984" footer="0.31496062992125984"/>
  <pageSetup paperSize="9" scale="73" orientation="portrait" verticalDpi="300" r:id="rId1"/>
  <headerFooter>
    <oddHeader>&amp;C&amp;G</oddHeader>
    <oddFooter>&amp;C&amp;G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KATEGORIJE!$D$1:$D$9</xm:f>
          </x14:formula1>
          <xm:sqref>E3</xm:sqref>
        </x14:dataValidation>
        <x14:dataValidation type="list" allowBlank="1" showInputMessage="1" showErrorMessage="1">
          <x14:formula1>
            <xm:f>KATEGORIJE!$E$1:$E$4</xm:f>
          </x14:formula1>
          <xm:sqref>D3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8"/>
  <sheetViews>
    <sheetView view="pageBreakPreview" zoomScale="60" zoomScaleNormal="110" workbookViewId="0">
      <selection activeCell="K15" sqref="K15"/>
    </sheetView>
  </sheetViews>
  <sheetFormatPr defaultRowHeight="12.75" x14ac:dyDescent="0.2"/>
  <cols>
    <col min="1" max="1" width="12.85546875" customWidth="1"/>
    <col min="2" max="2" width="9.28515625" customWidth="1"/>
    <col min="3" max="4" width="28.7109375" customWidth="1"/>
    <col min="5" max="5" width="12" customWidth="1"/>
    <col min="6" max="6" width="9.28515625" bestFit="1" customWidth="1"/>
    <col min="7" max="7" width="10" customWidth="1"/>
    <col min="8" max="10" width="9.140625" customWidth="1"/>
    <col min="11" max="11" width="35.85546875" customWidth="1"/>
    <col min="12" max="12" width="9.140625" customWidth="1"/>
  </cols>
  <sheetData>
    <row r="1" spans="1:12" ht="6" customHeight="1" x14ac:dyDescent="0.4">
      <c r="A1" s="8"/>
      <c r="B1" s="9" t="s">
        <v>253</v>
      </c>
      <c r="C1" s="8"/>
      <c r="D1" s="10"/>
      <c r="E1" s="10"/>
      <c r="F1" s="10"/>
      <c r="G1" s="11"/>
      <c r="H1" s="7"/>
      <c r="I1" s="7"/>
      <c r="J1" s="7"/>
      <c r="K1" s="7"/>
      <c r="L1" s="7"/>
    </row>
    <row r="2" spans="1:12" ht="24" customHeight="1" thickBot="1" x14ac:dyDescent="0.45">
      <c r="A2" s="47" t="s">
        <v>512</v>
      </c>
      <c r="B2" s="47"/>
      <c r="C2" s="47"/>
      <c r="D2" s="47"/>
      <c r="E2" s="48"/>
      <c r="F2" s="48"/>
      <c r="G2" s="48"/>
      <c r="H2" s="7"/>
      <c r="I2" s="7"/>
      <c r="J2" s="7"/>
      <c r="K2" s="7"/>
      <c r="L2" s="7"/>
    </row>
    <row r="3" spans="1:12" ht="19.5" thickTop="1" x14ac:dyDescent="0.3">
      <c r="A3" s="13"/>
      <c r="B3" s="13"/>
      <c r="C3" s="7"/>
      <c r="D3" s="33"/>
      <c r="E3" s="51"/>
      <c r="F3" s="51"/>
      <c r="G3" s="51"/>
      <c r="H3" s="7"/>
      <c r="I3" s="7"/>
      <c r="J3" s="7"/>
      <c r="K3" s="7"/>
      <c r="L3" s="7"/>
    </row>
    <row r="4" spans="1:12" ht="27.75" customHeight="1" x14ac:dyDescent="0.2"/>
    <row r="5" spans="1:12" s="13" customFormat="1" ht="15.75" thickBot="1" x14ac:dyDescent="0.3">
      <c r="A5" s="78" t="s">
        <v>257</v>
      </c>
      <c r="B5" s="78" t="s">
        <v>255</v>
      </c>
      <c r="C5" s="79" t="s">
        <v>258</v>
      </c>
      <c r="D5" s="78" t="s">
        <v>6</v>
      </c>
      <c r="E5" s="78" t="s">
        <v>254</v>
      </c>
      <c r="F5" s="78" t="s">
        <v>259</v>
      </c>
      <c r="G5" s="78" t="s">
        <v>256</v>
      </c>
      <c r="L5" s="15" t="s">
        <v>8</v>
      </c>
    </row>
    <row r="6" spans="1:12" ht="15" x14ac:dyDescent="0.25">
      <c r="A6" s="142" t="s">
        <v>429</v>
      </c>
      <c r="B6" s="143">
        <v>1</v>
      </c>
      <c r="C6" s="144" t="str">
        <f>VLOOKUP(Table115491011[[#This Row],[startni broj]],Sheet1!A:S,2,FALSE)</f>
        <v>Verbanac Martin</v>
      </c>
      <c r="D6" s="143" t="str">
        <f>VLOOKUP(Table115491011[[#This Row],[startni broj]],Sheet1!A:S,15,FALSE)</f>
        <v>individual</v>
      </c>
      <c r="E6" s="143" t="str">
        <f>VLOOKUP(Table115491011[[#This Row],[startni broj]],Sheet1!A:S,19,FALSE)</f>
        <v>DM12</v>
      </c>
      <c r="F6" s="143" t="str">
        <f>VLOOKUP(Table115491011[[#This Row],[startni broj]],Sheet1!A:S,13,FALSE)</f>
        <v>M</v>
      </c>
      <c r="G6" s="145">
        <v>6.215277777777777E-3</v>
      </c>
      <c r="H6" s="7"/>
      <c r="I6" s="7"/>
      <c r="J6" s="7"/>
      <c r="K6" s="13"/>
      <c r="L6" s="15" t="s">
        <v>46</v>
      </c>
    </row>
    <row r="7" spans="1:12" ht="15" x14ac:dyDescent="0.25">
      <c r="A7" s="146" t="s">
        <v>406</v>
      </c>
      <c r="B7" s="147">
        <v>2</v>
      </c>
      <c r="C7" s="148" t="str">
        <f>VLOOKUP(Table115491011[[#This Row],[startni broj]],Sheet1!A:S,2,FALSE)</f>
        <v>Goričanec Stribor</v>
      </c>
      <c r="D7" s="147" t="str">
        <f>VLOOKUP(Table115491011[[#This Row],[startni broj]],Sheet1!A:S,15,FALSE)</f>
        <v>AS Albona</v>
      </c>
      <c r="E7" s="147" t="str">
        <f>VLOOKUP(Table115491011[[#This Row],[startni broj]],Sheet1!A:S,19,FALSE)</f>
        <v>DM12</v>
      </c>
      <c r="F7" s="147" t="str">
        <f>VLOOKUP(Table115491011[[#This Row],[startni broj]],Sheet1!A:S,13,FALSE)</f>
        <v>M</v>
      </c>
      <c r="G7" s="149">
        <v>6.238425925925925E-3</v>
      </c>
      <c r="H7" s="7"/>
      <c r="I7" s="7"/>
      <c r="J7" s="7"/>
      <c r="K7" s="13"/>
      <c r="L7" s="7"/>
    </row>
    <row r="8" spans="1:12" ht="15" x14ac:dyDescent="0.25">
      <c r="A8" s="146" t="s">
        <v>410</v>
      </c>
      <c r="B8" s="147">
        <v>3</v>
      </c>
      <c r="C8" s="148" t="str">
        <f>VLOOKUP(Table115491011[[#This Row],[startni broj]],Sheet1!A:S,2,FALSE)</f>
        <v>Radović Gabriel</v>
      </c>
      <c r="D8" s="147" t="str">
        <f>VLOOKUP(Table115491011[[#This Row],[startni broj]],Sheet1!A:S,15,FALSE)</f>
        <v>AS Albona</v>
      </c>
      <c r="E8" s="147" t="str">
        <f>VLOOKUP(Table115491011[[#This Row],[startni broj]],Sheet1!A:S,19,FALSE)</f>
        <v>DM12</v>
      </c>
      <c r="F8" s="147" t="str">
        <f>VLOOKUP(Table115491011[[#This Row],[startni broj]],Sheet1!A:S,13,FALSE)</f>
        <v>M</v>
      </c>
      <c r="G8" s="149">
        <v>6.6435185185185182E-3</v>
      </c>
      <c r="H8" s="7"/>
      <c r="I8" s="7"/>
      <c r="J8" s="7"/>
      <c r="K8" s="13"/>
      <c r="L8" s="7"/>
    </row>
    <row r="9" spans="1:12" ht="15" x14ac:dyDescent="0.25">
      <c r="A9" s="146" t="s">
        <v>408</v>
      </c>
      <c r="B9" s="147">
        <v>4</v>
      </c>
      <c r="C9" s="148" t="str">
        <f>VLOOKUP(Table115491011[[#This Row],[startni broj]],Sheet1!A:S,2,FALSE)</f>
        <v>Paliska Marko</v>
      </c>
      <c r="D9" s="147" t="str">
        <f>VLOOKUP(Table115491011[[#This Row],[startni broj]],Sheet1!A:S,15,FALSE)</f>
        <v>AS Albona</v>
      </c>
      <c r="E9" s="147" t="str">
        <f>VLOOKUP(Table115491011[[#This Row],[startni broj]],Sheet1!A:S,19,FALSE)</f>
        <v>DM12</v>
      </c>
      <c r="F9" s="147" t="str">
        <f>VLOOKUP(Table115491011[[#This Row],[startni broj]],Sheet1!A:S,13,FALSE)</f>
        <v>M</v>
      </c>
      <c r="G9" s="149">
        <v>7.2453703703703708E-3</v>
      </c>
      <c r="H9" s="7"/>
      <c r="I9" s="7"/>
      <c r="J9" s="7"/>
      <c r="K9" s="7"/>
      <c r="L9" s="7"/>
    </row>
    <row r="10" spans="1:12" ht="15" x14ac:dyDescent="0.25">
      <c r="A10" s="146" t="s">
        <v>453</v>
      </c>
      <c r="B10" s="147">
        <v>5</v>
      </c>
      <c r="C10" s="148" t="str">
        <f>VLOOKUP(Table115491011[[#This Row],[startni broj]],Sheet1!A:S,2,FALSE)</f>
        <v>Kubaj Domagoj Josip</v>
      </c>
      <c r="D10" s="147" t="str">
        <f>VLOOKUP(Table115491011[[#This Row],[startni broj]],Sheet1!A:S,15,FALSE)</f>
        <v>AS Albona</v>
      </c>
      <c r="E10" s="147" t="str">
        <f>VLOOKUP(Table115491011[[#This Row],[startni broj]],Sheet1!A:S,19,FALSE)</f>
        <v>DM12</v>
      </c>
      <c r="F10" s="147" t="str">
        <f>VLOOKUP(Table115491011[[#This Row],[startni broj]],Sheet1!A:S,13,FALSE)</f>
        <v>M</v>
      </c>
      <c r="G10" s="149">
        <v>7.4537037037037028E-3</v>
      </c>
      <c r="H10" s="7"/>
      <c r="I10" s="7"/>
      <c r="J10" s="7"/>
      <c r="K10" s="13"/>
      <c r="L10" s="7"/>
    </row>
    <row r="11" spans="1:12" ht="15" x14ac:dyDescent="0.25">
      <c r="A11" s="146" t="s">
        <v>423</v>
      </c>
      <c r="B11" s="147">
        <v>6</v>
      </c>
      <c r="C11" s="148" t="str">
        <f>VLOOKUP(Table115491011[[#This Row],[startni broj]],Sheet1!A:S,2,FALSE)</f>
        <v>Kodrin Endi</v>
      </c>
      <c r="D11" s="147" t="str">
        <f>VLOOKUP(Table115491011[[#This Row],[startni broj]],Sheet1!A:S,15,FALSE)</f>
        <v>individual</v>
      </c>
      <c r="E11" s="147" t="str">
        <f>VLOOKUP(Table115491011[[#This Row],[startni broj]],Sheet1!A:S,19,FALSE)</f>
        <v>DM12</v>
      </c>
      <c r="F11" s="147" t="str">
        <f>VLOOKUP(Table115491011[[#This Row],[startni broj]],Sheet1!A:S,13,FALSE)</f>
        <v>M</v>
      </c>
      <c r="G11" s="149">
        <v>9.1319444444444443E-3</v>
      </c>
      <c r="H11" s="7"/>
      <c r="I11" s="7"/>
      <c r="J11" s="7"/>
      <c r="K11" s="13"/>
      <c r="L11" s="7"/>
    </row>
    <row r="12" spans="1:12" ht="15" x14ac:dyDescent="0.25">
      <c r="A12" s="146" t="s">
        <v>448</v>
      </c>
      <c r="B12" s="147">
        <v>7</v>
      </c>
      <c r="C12" s="150" t="s">
        <v>498</v>
      </c>
      <c r="D12" s="151" t="s">
        <v>274</v>
      </c>
      <c r="E12" s="151" t="s">
        <v>499</v>
      </c>
      <c r="F12" s="151" t="s">
        <v>8</v>
      </c>
      <c r="G12" s="152">
        <v>1.1909722222222223E-2</v>
      </c>
      <c r="H12" s="7"/>
      <c r="I12" s="7"/>
      <c r="J12" s="7"/>
      <c r="K12" s="13"/>
      <c r="L12" s="7"/>
    </row>
    <row r="13" spans="1:12" ht="15.75" thickBot="1" x14ac:dyDescent="0.3">
      <c r="A13" s="153" t="s">
        <v>494</v>
      </c>
      <c r="B13" s="154">
        <v>8</v>
      </c>
      <c r="C13" s="155" t="s">
        <v>500</v>
      </c>
      <c r="D13" s="156" t="s">
        <v>274</v>
      </c>
      <c r="E13" s="156" t="s">
        <v>499</v>
      </c>
      <c r="F13" s="156" t="s">
        <v>8</v>
      </c>
      <c r="G13" s="157">
        <v>1.2719907407407407E-2</v>
      </c>
      <c r="H13" s="7"/>
      <c r="I13" s="7"/>
      <c r="J13" s="7"/>
      <c r="K13" s="13"/>
      <c r="L13" s="7"/>
    </row>
    <row r="14" spans="1:12" ht="15" x14ac:dyDescent="0.25">
      <c r="A14" s="132" t="s">
        <v>405</v>
      </c>
      <c r="B14" s="133">
        <v>1</v>
      </c>
      <c r="C14" s="134" t="str">
        <f>VLOOKUP(Table115491011[[#This Row],[startni broj]],Sheet1!A:S,2,FALSE)</f>
        <v>Bratulić Petar</v>
      </c>
      <c r="D14" s="133" t="str">
        <f>VLOOKUP(Table115491011[[#This Row],[startni broj]],Sheet1!A:S,15,FALSE)</f>
        <v>Ak Istra Pula</v>
      </c>
      <c r="E14" s="133" t="str">
        <f>VLOOKUP(Table115491011[[#This Row],[startni broj]],Sheet1!A:S,19,FALSE)</f>
        <v>DM15</v>
      </c>
      <c r="F14" s="133" t="str">
        <f>VLOOKUP(Table115491011[[#This Row],[startni broj]],Sheet1!A:S,13,FALSE)</f>
        <v>M</v>
      </c>
      <c r="G14" s="135">
        <v>4.8495370370370368E-3</v>
      </c>
      <c r="H14" s="7"/>
      <c r="I14" s="7"/>
      <c r="J14" s="7"/>
      <c r="K14" s="7"/>
      <c r="L14" s="7"/>
    </row>
    <row r="15" spans="1:12" ht="15.75" thickBot="1" x14ac:dyDescent="0.3">
      <c r="A15" s="138" t="s">
        <v>493</v>
      </c>
      <c r="B15" s="139">
        <v>2</v>
      </c>
      <c r="C15" s="140" t="str">
        <f>VLOOKUP(Table115491011[[#This Row],[startni broj]],Sheet1!A:S,2,FALSE)</f>
        <v>Vimma Timo</v>
      </c>
      <c r="D15" s="139" t="str">
        <f>VLOOKUP(Table115491011[[#This Row],[startni broj]],Sheet1!A:S,15,FALSE)</f>
        <v>individual</v>
      </c>
      <c r="E15" s="139" t="str">
        <f>VLOOKUP(Table115491011[[#This Row],[startni broj]],Sheet1!A:S,19,FALSE)</f>
        <v>DM15</v>
      </c>
      <c r="F15" s="139" t="str">
        <f>VLOOKUP(Table115491011[[#This Row],[startni broj]],Sheet1!A:S,13,FALSE)</f>
        <v>M</v>
      </c>
      <c r="G15" s="141">
        <v>6.875E-3</v>
      </c>
      <c r="H15" s="7"/>
      <c r="I15" s="7"/>
      <c r="J15" s="7"/>
      <c r="K15" s="13"/>
      <c r="L15" s="7"/>
    </row>
    <row r="16" spans="1:12" ht="15" x14ac:dyDescent="0.25">
      <c r="A16" s="142" t="s">
        <v>495</v>
      </c>
      <c r="B16" s="143">
        <v>1</v>
      </c>
      <c r="C16" s="144" t="str">
        <f>VLOOKUP(Table115491011[[#This Row],[startni broj]],Sheet1!A:S,2,FALSE)</f>
        <v>Halilović Suada</v>
      </c>
      <c r="D16" s="143" t="str">
        <f>VLOOKUP(Table115491011[[#This Row],[startni broj]],Sheet1!A:S,15,FALSE)</f>
        <v>AS Albona</v>
      </c>
      <c r="E16" s="143" t="str">
        <f>VLOOKUP(Table115491011[[#This Row],[startni broj]],Sheet1!A:S,19,FALSE)</f>
        <v>DŽ12</v>
      </c>
      <c r="F16" s="143" t="str">
        <f>VLOOKUP(Table115491011[[#This Row],[startni broj]],Sheet1!A:S,13,FALSE)</f>
        <v>Ž</v>
      </c>
      <c r="G16" s="145">
        <v>6.4236111111111117E-3</v>
      </c>
      <c r="H16" s="7"/>
      <c r="I16" s="7"/>
      <c r="J16" s="7"/>
      <c r="K16" s="7"/>
      <c r="L16" s="7"/>
    </row>
    <row r="17" spans="1:7" ht="15" x14ac:dyDescent="0.25">
      <c r="A17" s="146" t="s">
        <v>409</v>
      </c>
      <c r="B17" s="147">
        <v>2</v>
      </c>
      <c r="C17" s="148" t="str">
        <f>VLOOKUP(Table115491011[[#This Row],[startni broj]],Sheet1!A:S,2,FALSE)</f>
        <v>Zustović Ana-Elena</v>
      </c>
      <c r="D17" s="147" t="str">
        <f>VLOOKUP(Table115491011[[#This Row],[startni broj]],Sheet1!A:S,15,FALSE)</f>
        <v>AS Albona</v>
      </c>
      <c r="E17" s="147" t="str">
        <f>VLOOKUP(Table115491011[[#This Row],[startni broj]],Sheet1!A:S,19,FALSE)</f>
        <v>DŽ12</v>
      </c>
      <c r="F17" s="147" t="str">
        <f>VLOOKUP(Table115491011[[#This Row],[startni broj]],Sheet1!A:S,13,FALSE)</f>
        <v>Ž</v>
      </c>
      <c r="G17" s="149">
        <v>6.4814814814814813E-3</v>
      </c>
    </row>
    <row r="18" spans="1:7" ht="15" x14ac:dyDescent="0.25">
      <c r="A18" s="146" t="s">
        <v>416</v>
      </c>
      <c r="B18" s="147">
        <v>3</v>
      </c>
      <c r="C18" s="160" t="s">
        <v>501</v>
      </c>
      <c r="D18" s="147" t="str">
        <f>VLOOKUP(Table115491011[[#This Row],[startni broj]],Sheet1!A:S,15,FALSE)</f>
        <v>individual</v>
      </c>
      <c r="E18" s="161" t="s">
        <v>502</v>
      </c>
      <c r="F18" s="161" t="s">
        <v>46</v>
      </c>
      <c r="G18" s="149">
        <v>7.083333333333333E-3</v>
      </c>
    </row>
    <row r="19" spans="1:7" ht="15" x14ac:dyDescent="0.25">
      <c r="A19" s="146" t="s">
        <v>425</v>
      </c>
      <c r="B19" s="147">
        <v>4</v>
      </c>
      <c r="C19" s="148" t="str">
        <f>VLOOKUP(Table115491011[[#This Row],[startni broj]],Sheet1!A:S,2,FALSE)</f>
        <v>Černjak Rebeka</v>
      </c>
      <c r="D19" s="147" t="str">
        <f>VLOOKUP(Table115491011[[#This Row],[startni broj]],Sheet1!A:S,15,FALSE)</f>
        <v>AS Albona</v>
      </c>
      <c r="E19" s="147" t="str">
        <f>VLOOKUP(Table115491011[[#This Row],[startni broj]],Sheet1!A:S,19,FALSE)</f>
        <v>DŽ12</v>
      </c>
      <c r="F19" s="147" t="str">
        <f>VLOOKUP(Table115491011[[#This Row],[startni broj]],Sheet1!A:S,13,FALSE)</f>
        <v>Ž</v>
      </c>
      <c r="G19" s="149">
        <v>7.4768518518518526E-3</v>
      </c>
    </row>
    <row r="20" spans="1:7" ht="15" x14ac:dyDescent="0.25">
      <c r="A20" s="146" t="s">
        <v>412</v>
      </c>
      <c r="B20" s="147">
        <v>5</v>
      </c>
      <c r="C20" s="148" t="str">
        <f>VLOOKUP(Table115491011[[#This Row],[startni broj]],Sheet1!A:S,2,FALSE)</f>
        <v>Oreški Ana-Maria</v>
      </c>
      <c r="D20" s="147" t="str">
        <f>VLOOKUP(Table115491011[[#This Row],[startni broj]],Sheet1!A:S,15,FALSE)</f>
        <v>AS Albona</v>
      </c>
      <c r="E20" s="147" t="str">
        <f>VLOOKUP(Table115491011[[#This Row],[startni broj]],Sheet1!A:S,19,FALSE)</f>
        <v>DŽ12</v>
      </c>
      <c r="F20" s="147" t="str">
        <f>VLOOKUP(Table115491011[[#This Row],[startni broj]],Sheet1!A:S,13,FALSE)</f>
        <v>Ž</v>
      </c>
      <c r="G20" s="149">
        <v>7.5462962962962966E-3</v>
      </c>
    </row>
    <row r="21" spans="1:7" ht="15" x14ac:dyDescent="0.25">
      <c r="A21" s="146" t="s">
        <v>459</v>
      </c>
      <c r="B21" s="147">
        <v>6</v>
      </c>
      <c r="C21" s="148" t="str">
        <f>VLOOKUP(Table115491011[[#This Row],[startni broj]],Sheet1!A:S,2,FALSE)</f>
        <v>Fornažar Emma</v>
      </c>
      <c r="D21" s="147" t="str">
        <f>VLOOKUP(Table115491011[[#This Row],[startni broj]],Sheet1!A:S,15,FALSE)</f>
        <v>individual</v>
      </c>
      <c r="E21" s="147" t="str">
        <f>VLOOKUP(Table115491011[[#This Row],[startni broj]],Sheet1!A:S,19,FALSE)</f>
        <v>DŽ12</v>
      </c>
      <c r="F21" s="147" t="str">
        <f>VLOOKUP(Table115491011[[#This Row],[startni broj]],Sheet1!A:S,13,FALSE)</f>
        <v>Ž</v>
      </c>
      <c r="G21" s="149">
        <v>9.5023148148148159E-3</v>
      </c>
    </row>
    <row r="22" spans="1:7" ht="15" x14ac:dyDescent="0.25">
      <c r="A22" s="146" t="s">
        <v>458</v>
      </c>
      <c r="B22" s="147">
        <v>7</v>
      </c>
      <c r="C22" s="148" t="str">
        <f>VLOOKUP(Table115491011[[#This Row],[startni broj]],Sheet1!A:S,2,FALSE)</f>
        <v>Fornažar Nicoll</v>
      </c>
      <c r="D22" s="147" t="str">
        <f>VLOOKUP(Table115491011[[#This Row],[startni broj]],Sheet1!A:S,15,FALSE)</f>
        <v>individual</v>
      </c>
      <c r="E22" s="147" t="str">
        <f>VLOOKUP(Table115491011[[#This Row],[startni broj]],Sheet1!A:S,19,FALSE)</f>
        <v>DŽ12</v>
      </c>
      <c r="F22" s="147" t="str">
        <f>VLOOKUP(Table115491011[[#This Row],[startni broj]],Sheet1!A:S,13,FALSE)</f>
        <v>Ž</v>
      </c>
      <c r="G22" s="149">
        <v>9.525462962962963E-3</v>
      </c>
    </row>
    <row r="23" spans="1:7" ht="15.75" thickBot="1" x14ac:dyDescent="0.3">
      <c r="A23" s="153" t="s">
        <v>424</v>
      </c>
      <c r="B23" s="154">
        <v>8</v>
      </c>
      <c r="C23" s="158" t="str">
        <f>VLOOKUP(Table115491011[[#This Row],[startni broj]],Sheet1!A:S,2,FALSE)</f>
        <v>Tomanjek Kelly</v>
      </c>
      <c r="D23" s="154" t="str">
        <f>VLOOKUP(Table115491011[[#This Row],[startni broj]],Sheet1!A:S,15,FALSE)</f>
        <v>AS Albona</v>
      </c>
      <c r="E23" s="154" t="str">
        <f>VLOOKUP(Table115491011[[#This Row],[startni broj]],Sheet1!A:S,19,FALSE)</f>
        <v>DŽ12</v>
      </c>
      <c r="F23" s="154" t="str">
        <f>VLOOKUP(Table115491011[[#This Row],[startni broj]],Sheet1!A:S,13,FALSE)</f>
        <v>Ž</v>
      </c>
      <c r="G23" s="159">
        <v>9.7569444444444448E-3</v>
      </c>
    </row>
    <row r="24" spans="1:7" ht="15" x14ac:dyDescent="0.25">
      <c r="A24" s="132" t="s">
        <v>428</v>
      </c>
      <c r="B24" s="133">
        <v>1</v>
      </c>
      <c r="C24" s="134" t="str">
        <f>VLOOKUP(Table115491011[[#This Row],[startni broj]],Sheet1!A:S,2,FALSE)</f>
        <v>Vareško Ana</v>
      </c>
      <c r="D24" s="133" t="str">
        <f>VLOOKUP(Table115491011[[#This Row],[startni broj]],Sheet1!A:S,15,FALSE)</f>
        <v>AK ''ISTRA'' Pula</v>
      </c>
      <c r="E24" s="133" t="str">
        <f>VLOOKUP(Table115491011[[#This Row],[startni broj]],Sheet1!A:S,19,FALSE)</f>
        <v>DŽ15</v>
      </c>
      <c r="F24" s="133" t="str">
        <f>VLOOKUP(Table115491011[[#This Row],[startni broj]],Sheet1!A:S,13,FALSE)</f>
        <v>Ž</v>
      </c>
      <c r="G24" s="135">
        <v>6.030092592592593E-3</v>
      </c>
    </row>
    <row r="25" spans="1:7" ht="15" x14ac:dyDescent="0.25">
      <c r="A25" s="136" t="s">
        <v>417</v>
      </c>
      <c r="B25" s="130">
        <v>2</v>
      </c>
      <c r="C25" s="131" t="str">
        <f>VLOOKUP(Table115491011[[#This Row],[startni broj]],Sheet1!A:S,2,FALSE)</f>
        <v xml:space="preserve">Macan Donatela </v>
      </c>
      <c r="D25" s="130" t="str">
        <f>VLOOKUP(Table115491011[[#This Row],[startni broj]],Sheet1!A:S,15,FALSE)</f>
        <v>AK ''ISTRA'' Pula</v>
      </c>
      <c r="E25" s="130" t="str">
        <f>VLOOKUP(Table115491011[[#This Row],[startni broj]],Sheet1!A:S,19,FALSE)</f>
        <v>DŽ15</v>
      </c>
      <c r="F25" s="130" t="str">
        <f>VLOOKUP(Table115491011[[#This Row],[startni broj]],Sheet1!A:S,13,FALSE)</f>
        <v>Ž</v>
      </c>
      <c r="G25" s="137">
        <v>6.2268518518518515E-3</v>
      </c>
    </row>
    <row r="26" spans="1:7" ht="15" x14ac:dyDescent="0.25">
      <c r="A26" s="136" t="s">
        <v>427</v>
      </c>
      <c r="B26" s="130">
        <v>3</v>
      </c>
      <c r="C26" s="131" t="str">
        <f>VLOOKUP(Table115491011[[#This Row],[startni broj]],Sheet1!A:S,2,FALSE)</f>
        <v xml:space="preserve">Rusev    Petra </v>
      </c>
      <c r="D26" s="130" t="str">
        <f>VLOOKUP(Table115491011[[#This Row],[startni broj]],Sheet1!A:S,15,FALSE)</f>
        <v>AK ''ISTRA'' Pula</v>
      </c>
      <c r="E26" s="130" t="str">
        <f>VLOOKUP(Table115491011[[#This Row],[startni broj]],Sheet1!A:S,19,FALSE)</f>
        <v>DŽ15</v>
      </c>
      <c r="F26" s="130" t="str">
        <f>VLOOKUP(Table115491011[[#This Row],[startni broj]],Sheet1!A:S,13,FALSE)</f>
        <v>Ž</v>
      </c>
      <c r="G26" s="137">
        <v>6.7129629629629622E-3</v>
      </c>
    </row>
    <row r="27" spans="1:7" ht="15.75" thickBot="1" x14ac:dyDescent="0.3">
      <c r="A27" s="138" t="s">
        <v>414</v>
      </c>
      <c r="B27" s="139">
        <v>4</v>
      </c>
      <c r="C27" s="140" t="str">
        <f>VLOOKUP(Table115491011[[#This Row],[startni broj]],Sheet1!A:S,2,FALSE)</f>
        <v>Valenta Sofia</v>
      </c>
      <c r="D27" s="139" t="str">
        <f>VLOOKUP(Table115491011[[#This Row],[startni broj]],Sheet1!A:S,15,FALSE)</f>
        <v>AS Albona</v>
      </c>
      <c r="E27" s="139" t="str">
        <f>VLOOKUP(Table115491011[[#This Row],[startni broj]],Sheet1!A:S,19,FALSE)</f>
        <v>DŽ15</v>
      </c>
      <c r="F27" s="139" t="str">
        <f>VLOOKUP(Table115491011[[#This Row],[startni broj]],Sheet1!A:S,13,FALSE)</f>
        <v>Ž</v>
      </c>
      <c r="G27" s="141">
        <v>6.8634259259259256E-3</v>
      </c>
    </row>
    <row r="28" spans="1:7" ht="15" x14ac:dyDescent="0.25">
      <c r="A28" s="13"/>
      <c r="B28" s="13"/>
      <c r="C28" s="7"/>
      <c r="D28" s="13"/>
      <c r="E28" s="13"/>
      <c r="F28" s="13"/>
      <c r="G28" s="7"/>
    </row>
  </sheetData>
  <mergeCells count="3">
    <mergeCell ref="E2:G2"/>
    <mergeCell ref="E3:G3"/>
    <mergeCell ref="A2:D2"/>
  </mergeCells>
  <printOptions horizontalCentered="1"/>
  <pageMargins left="0.70866141732283472" right="0.9055118110236221" top="1.1417322834645669" bottom="0.74803149606299213" header="0.31496062992125984" footer="0.31496062992125984"/>
  <pageSetup paperSize="9" scale="73" orientation="portrait" verticalDpi="300" r:id="rId1"/>
  <headerFooter>
    <oddHeader>&amp;C&amp;G</oddHeader>
    <oddFooter>&amp;C&amp;G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KATEGORIJE!$E$1:$E$4</xm:f>
          </x14:formula1>
          <xm:sqref>D3</xm:sqref>
        </x14:dataValidation>
        <x14:dataValidation type="list" allowBlank="1" showInputMessage="1" showErrorMessage="1">
          <x14:formula1>
            <xm:f>KATEGORIJE!$D$1:$D$9</xm:f>
          </x14:formula1>
          <xm:sqref>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Sheet1</vt:lpstr>
      <vt:lpstr>PRIJAVE</vt:lpstr>
      <vt:lpstr>KATEGORIJE</vt:lpstr>
      <vt:lpstr>PH aps glavna APSOLUTNO</vt:lpstr>
      <vt:lpstr>PH aps glavna KATEGORIJE</vt:lpstr>
      <vt:lpstr>PH aps glavna UKUPNO MŽ</vt:lpstr>
      <vt:lpstr>PH aps dječja APSOLUTNO</vt:lpstr>
      <vt:lpstr>PH aps dječja UKUPNO MŽ</vt:lpstr>
      <vt:lpstr>PH aps dječja KATEGORIJE</vt:lpstr>
      <vt:lpstr>'PH aps dječja APSOLUTNO'!Print_Area</vt:lpstr>
      <vt:lpstr>'PH aps dječja KATEGORIJE'!Print_Area</vt:lpstr>
      <vt:lpstr>'PH aps dječja UKUPNO MŽ'!Print_Area</vt:lpstr>
      <vt:lpstr>'PH aps glavna APSOLUTNO'!Print_Area</vt:lpstr>
      <vt:lpstr>'PH aps glavna KATEGORIJE'!Print_Area</vt:lpstr>
      <vt:lpstr>'PH aps glavna UKUPNO MŽ'!Print_Area</vt:lpstr>
      <vt:lpstr>Sheet1!Print_Area</vt:lpstr>
      <vt:lpstr>'PH aps glavna APSOLUTNO'!Print_Titles</vt:lpstr>
      <vt:lpstr>'PH aps glavna KATEGORIJE'!Print_Titles</vt:lpstr>
      <vt:lpstr>'PH aps glavna UKUPNO MŽ'!Print_Titles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Paliska</dc:creator>
  <cp:lastModifiedBy>Alen Paliska</cp:lastModifiedBy>
  <cp:lastPrinted>2011-08-13T17:38:31Z</cp:lastPrinted>
  <dcterms:created xsi:type="dcterms:W3CDTF">2010-08-09T09:05:50Z</dcterms:created>
  <dcterms:modified xsi:type="dcterms:W3CDTF">2011-08-13T17:48:14Z</dcterms:modified>
</cp:coreProperties>
</file>